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1.ABRA _ZAKAZKY\R_2017\17-002-00 Drobné stavby rok 2017\Město Kolín - PD V.O. Pod Vinicí\Rozpočet a výkaz výměr\"/>
    </mc:Choice>
  </mc:AlternateContent>
  <bookViews>
    <workbookView xWindow="0" yWindow="0" windowWidth="10155" windowHeight="915"/>
  </bookViews>
  <sheets>
    <sheet name="Rekapitulace stavby" sheetId="1" r:id="rId1"/>
    <sheet name="PodVinicí - Kolín , Pod V..." sheetId="2" r:id="rId2"/>
  </sheets>
  <definedNames>
    <definedName name="_xlnm.Print_Titles" localSheetId="1">'PodVinicí - Kolín , Pod V...'!$124:$124</definedName>
    <definedName name="_xlnm.Print_Titles" localSheetId="0">'Rekapitulace stavby'!$85:$85</definedName>
    <definedName name="_xlnm.Print_Area" localSheetId="1">'PodVinicí - Kolín , Pod V...'!$C$4:$Q$70,'PodVinicí - Kolín , Pod V...'!$C$76:$Q$108,'PodVinicí - Kolín , Pod V...'!$C$114:$Q$200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N200" i="2" l="1"/>
  <c r="BK189" i="2"/>
  <c r="BK188" i="2" s="1"/>
  <c r="N188" i="2" s="1"/>
  <c r="N95" i="2" s="1"/>
  <c r="AY88" i="1"/>
  <c r="AX88" i="1"/>
  <c r="BI199" i="2"/>
  <c r="BH199" i="2"/>
  <c r="BG199" i="2"/>
  <c r="BF199" i="2"/>
  <c r="AA199" i="2"/>
  <c r="Y199" i="2"/>
  <c r="W199" i="2"/>
  <c r="W197" i="2" s="1"/>
  <c r="BK199" i="2"/>
  <c r="N199" i="2"/>
  <c r="BE199" i="2" s="1"/>
  <c r="BI198" i="2"/>
  <c r="BH198" i="2"/>
  <c r="BG198" i="2"/>
  <c r="BF198" i="2"/>
  <c r="AA198" i="2"/>
  <c r="AA197" i="2" s="1"/>
  <c r="Y198" i="2"/>
  <c r="Y197" i="2" s="1"/>
  <c r="W198" i="2"/>
  <c r="BK198" i="2"/>
  <c r="BK197" i="2" s="1"/>
  <c r="N197" i="2" s="1"/>
  <c r="N98" i="2" s="1"/>
  <c r="N198" i="2"/>
  <c r="BE198" i="2" s="1"/>
  <c r="BI196" i="2"/>
  <c r="BH196" i="2"/>
  <c r="BG196" i="2"/>
  <c r="BF196" i="2"/>
  <c r="BE196" i="2"/>
  <c r="AA196" i="2"/>
  <c r="Y196" i="2"/>
  <c r="Y194" i="2" s="1"/>
  <c r="W196" i="2"/>
  <c r="BK196" i="2"/>
  <c r="N196" i="2"/>
  <c r="BI195" i="2"/>
  <c r="BH195" i="2"/>
  <c r="BG195" i="2"/>
  <c r="BF195" i="2"/>
  <c r="BE195" i="2"/>
  <c r="AA195" i="2"/>
  <c r="AA194" i="2" s="1"/>
  <c r="Y195" i="2"/>
  <c r="W195" i="2"/>
  <c r="W194" i="2" s="1"/>
  <c r="BK195" i="2"/>
  <c r="BK194" i="2" s="1"/>
  <c r="N194" i="2" s="1"/>
  <c r="N97" i="2" s="1"/>
  <c r="N195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AA189" i="2" s="1"/>
  <c r="Y191" i="2"/>
  <c r="W191" i="2"/>
  <c r="BK191" i="2"/>
  <c r="N191" i="2"/>
  <c r="BE191" i="2" s="1"/>
  <c r="BI190" i="2"/>
  <c r="BH190" i="2"/>
  <c r="BG190" i="2"/>
  <c r="BF190" i="2"/>
  <c r="AA190" i="2"/>
  <c r="Y190" i="2"/>
  <c r="Y189" i="2" s="1"/>
  <c r="Y188" i="2" s="1"/>
  <c r="W190" i="2"/>
  <c r="W189" i="2" s="1"/>
  <c r="W188" i="2" s="1"/>
  <c r="BK190" i="2"/>
  <c r="N190" i="2"/>
  <c r="BE190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W165" i="2" s="1"/>
  <c r="BK167" i="2"/>
  <c r="N167" i="2"/>
  <c r="BE167" i="2" s="1"/>
  <c r="BI166" i="2"/>
  <c r="BH166" i="2"/>
  <c r="BG166" i="2"/>
  <c r="BF166" i="2"/>
  <c r="AA166" i="2"/>
  <c r="AA165" i="2" s="1"/>
  <c r="Y166" i="2"/>
  <c r="Y165" i="2" s="1"/>
  <c r="W166" i="2"/>
  <c r="BK166" i="2"/>
  <c r="BK165" i="2" s="1"/>
  <c r="N165" i="2" s="1"/>
  <c r="N94" i="2" s="1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BE149" i="2"/>
  <c r="AA149" i="2"/>
  <c r="Y149" i="2"/>
  <c r="W149" i="2"/>
  <c r="BK149" i="2"/>
  <c r="N149" i="2"/>
  <c r="BI148" i="2"/>
  <c r="BH148" i="2"/>
  <c r="BG148" i="2"/>
  <c r="BF148" i="2"/>
  <c r="BE148" i="2"/>
  <c r="AA148" i="2"/>
  <c r="Y148" i="2"/>
  <c r="W148" i="2"/>
  <c r="BK148" i="2"/>
  <c r="N148" i="2"/>
  <c r="BI147" i="2"/>
  <c r="BH147" i="2"/>
  <c r="BG147" i="2"/>
  <c r="BF147" i="2"/>
  <c r="BE147" i="2"/>
  <c r="AA147" i="2"/>
  <c r="Y147" i="2"/>
  <c r="W147" i="2"/>
  <c r="BK147" i="2"/>
  <c r="N147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BE145" i="2"/>
  <c r="AA145" i="2"/>
  <c r="Y145" i="2"/>
  <c r="W145" i="2"/>
  <c r="BK145" i="2"/>
  <c r="N145" i="2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AA137" i="2" s="1"/>
  <c r="Y138" i="2"/>
  <c r="Y137" i="2" s="1"/>
  <c r="Y136" i="2" s="1"/>
  <c r="W138" i="2"/>
  <c r="W137" i="2" s="1"/>
  <c r="W136" i="2" s="1"/>
  <c r="BK138" i="2"/>
  <c r="BK137" i="2" s="1"/>
  <c r="N138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H34" i="2" s="1"/>
  <c r="BB88" i="1" s="1"/>
  <c r="BB87" i="1" s="1"/>
  <c r="BF133" i="2"/>
  <c r="BE133" i="2"/>
  <c r="AA133" i="2"/>
  <c r="AA132" i="2" s="1"/>
  <c r="Y133" i="2"/>
  <c r="Y132" i="2" s="1"/>
  <c r="W133" i="2"/>
  <c r="W132" i="2" s="1"/>
  <c r="BK133" i="2"/>
  <c r="BK132" i="2" s="1"/>
  <c r="N132" i="2" s="1"/>
  <c r="N91" i="2" s="1"/>
  <c r="N133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W127" i="2" s="1"/>
  <c r="BK129" i="2"/>
  <c r="N129" i="2"/>
  <c r="BE129" i="2" s="1"/>
  <c r="BI128" i="2"/>
  <c r="BH128" i="2"/>
  <c r="BG128" i="2"/>
  <c r="BF128" i="2"/>
  <c r="AA128" i="2"/>
  <c r="AA127" i="2" s="1"/>
  <c r="AA126" i="2" s="1"/>
  <c r="Y128" i="2"/>
  <c r="Y127" i="2" s="1"/>
  <c r="Y126" i="2" s="1"/>
  <c r="W128" i="2"/>
  <c r="BK128" i="2"/>
  <c r="BK127" i="2" s="1"/>
  <c r="N128" i="2"/>
  <c r="BE128" i="2" s="1"/>
  <c r="F122" i="2"/>
  <c r="M121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H36" i="2" s="1"/>
  <c r="BD88" i="1" s="1"/>
  <c r="BD87" i="1" s="1"/>
  <c r="W35" i="1" s="1"/>
  <c r="BH101" i="2"/>
  <c r="H35" i="2" s="1"/>
  <c r="BC88" i="1" s="1"/>
  <c r="BC87" i="1" s="1"/>
  <c r="BG101" i="2"/>
  <c r="BF101" i="2"/>
  <c r="M33" i="2" s="1"/>
  <c r="AW88" i="1" s="1"/>
  <c r="M84" i="2"/>
  <c r="F84" i="2"/>
  <c r="M83" i="2"/>
  <c r="F83" i="2"/>
  <c r="F81" i="2"/>
  <c r="F79" i="2"/>
  <c r="O21" i="2"/>
  <c r="E21" i="2"/>
  <c r="M122" i="2" s="1"/>
  <c r="O20" i="2"/>
  <c r="O15" i="2"/>
  <c r="E15" i="2"/>
  <c r="O14" i="2"/>
  <c r="O9" i="2"/>
  <c r="M119" i="2" s="1"/>
  <c r="F6" i="2"/>
  <c r="F116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N127" i="2" l="1"/>
  <c r="N90" i="2" s="1"/>
  <c r="BK126" i="2"/>
  <c r="AA125" i="2"/>
  <c r="W34" i="1"/>
  <c r="AY87" i="1"/>
  <c r="AA136" i="2"/>
  <c r="Y125" i="2"/>
  <c r="W126" i="2"/>
  <c r="W125" i="2" s="1"/>
  <c r="AU88" i="1" s="1"/>
  <c r="AU87" i="1" s="1"/>
  <c r="AX87" i="1"/>
  <c r="W33" i="1"/>
  <c r="N137" i="2"/>
  <c r="N93" i="2" s="1"/>
  <c r="BK136" i="2"/>
  <c r="N136" i="2" s="1"/>
  <c r="N92" i="2" s="1"/>
  <c r="AA188" i="2"/>
  <c r="M81" i="2"/>
  <c r="N189" i="2"/>
  <c r="N96" i="2" s="1"/>
  <c r="F78" i="2"/>
  <c r="H33" i="2"/>
  <c r="BA88" i="1" s="1"/>
  <c r="BA87" i="1" s="1"/>
  <c r="N126" i="2" l="1"/>
  <c r="N89" i="2" s="1"/>
  <c r="BK125" i="2"/>
  <c r="N125" i="2" s="1"/>
  <c r="N88" i="2" s="1"/>
  <c r="W32" i="1"/>
  <c r="AW87" i="1"/>
  <c r="AK32" i="1" s="1"/>
  <c r="N106" i="2" l="1"/>
  <c r="BE106" i="2" s="1"/>
  <c r="N104" i="2"/>
  <c r="BE104" i="2" s="1"/>
  <c r="M27" i="2"/>
  <c r="N102" i="2"/>
  <c r="BE102" i="2" s="1"/>
  <c r="N105" i="2"/>
  <c r="BE105" i="2" s="1"/>
  <c r="N103" i="2"/>
  <c r="BE103" i="2" s="1"/>
  <c r="N101" i="2"/>
  <c r="BE101" i="2" l="1"/>
  <c r="N100" i="2"/>
  <c r="M28" i="2" l="1"/>
  <c r="L108" i="2"/>
  <c r="M32" i="2"/>
  <c r="AV88" i="1" s="1"/>
  <c r="AT88" i="1" s="1"/>
  <c r="H32" i="2"/>
  <c r="AZ88" i="1" s="1"/>
  <c r="AZ87" i="1" s="1"/>
  <c r="AS88" i="1" l="1"/>
  <c r="AS87" i="1" s="1"/>
  <c r="M30" i="2"/>
  <c r="AV87" i="1"/>
  <c r="AG88" i="1" l="1"/>
  <c r="L38" i="2"/>
  <c r="AT87" i="1"/>
  <c r="AN88" i="1" l="1"/>
  <c r="AG87" i="1"/>
  <c r="AK26" i="1" l="1"/>
  <c r="AG94" i="1"/>
  <c r="AG93" i="1"/>
  <c r="AG92" i="1"/>
  <c r="AG91" i="1"/>
  <c r="AN87" i="1"/>
  <c r="CD94" i="1" l="1"/>
  <c r="AV94" i="1"/>
  <c r="BY94" i="1" s="1"/>
  <c r="AN94" i="1"/>
  <c r="AG90" i="1"/>
  <c r="AV91" i="1"/>
  <c r="BY91" i="1" s="1"/>
  <c r="CD91" i="1"/>
  <c r="W31" i="1" s="1"/>
  <c r="CD92" i="1"/>
  <c r="AV92" i="1"/>
  <c r="BY92" i="1" s="1"/>
  <c r="AN92" i="1"/>
  <c r="AV93" i="1"/>
  <c r="BY93" i="1" s="1"/>
  <c r="CD93" i="1"/>
  <c r="AN93" i="1" l="1"/>
  <c r="AK27" i="1"/>
  <c r="AK29" i="1" s="1"/>
  <c r="AG96" i="1"/>
  <c r="AK31" i="1"/>
  <c r="AN91" i="1"/>
  <c r="AN90" i="1" s="1"/>
  <c r="AN96" i="1" s="1"/>
  <c r="AK37" i="1" l="1"/>
</calcChain>
</file>

<file path=xl/sharedStrings.xml><?xml version="1.0" encoding="utf-8"?>
<sst xmlns="http://schemas.openxmlformats.org/spreadsheetml/2006/main" count="1263" uniqueCount="418">
  <si>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</si>
  <si>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</si>
  <si>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</si>
  <si>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</si>
  <si>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</si>
  <si>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</si>
  <si>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</si>
  <si>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</si>
  <si>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</si>
  <si>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</si>
  <si>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</si>
  <si>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</si>
  <si>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</si>
  <si>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</si>
  <si>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</si>
  <si>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</si>
  <si>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</si>
  <si>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Podvinici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</si>
  <si>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</si>
  <si>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</si>
  <si>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Kolín , Pod Vinicí - Veřejné osvětlení</t>
  </si>
  <si>
    <t>0,1</t>
  </si>
  <si>
    <t>JKSO:</t>
  </si>
  <si>
    <t/>
  </si>
  <si>
    <t>CC-CZ:</t>
  </si>
  <si>
    <t>1</t>
  </si>
  <si>
    <t>Místo:</t>
  </si>
  <si>
    <t>Kolín</t>
  </si>
  <si>
    <t>Datum:</t>
  </si>
  <si>
    <t>23. 8. 2016</t>
  </si>
  <si>
    <t>10</t>
  </si>
  <si>
    <t>100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</si>
  <si>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</si>
  <si>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</si>
  <si>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</si>
  <si>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</si>
  <si>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</si>
  <si>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</si>
  <si>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</si>
  <si>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</si>
  <si>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</si>
  <si>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</si>
  <si>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</si>
  <si>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</si>
  <si>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</si>
  <si>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</si>
  <si>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</si>
  <si>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</si>
  <si>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</si>
  <si>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</si>
  <si>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</si>
  <si>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</si>
  <si>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</si>
  <si>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</si>
  <si>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</si>
  <si>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</si>
  <si>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</si>
  <si>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</si>
  <si>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</si>
  <si>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</si>
  <si>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</si>
  <si>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</si>
  <si>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</si>
  <si>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</si>
  <si>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</si>
  <si>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</si>
  <si>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</si>
  <si>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</si>
  <si>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</si>
  <si>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</si>
  <si>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</si>
  <si>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</si>
  <si>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</si>
  <si>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</si>
  <si>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</si>
  <si>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</si>
  <si>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</si>
  <si>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</si>
  <si>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</si>
  <si>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</si>
  <si>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</si>
  <si>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</si>
  <si>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</si>
  <si>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</si>
  <si>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</si>
  <si>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</si>
  <si>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</si>
  <si>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{70f9b543-58b0-431d-97f8-a1e1a92ef845}</t>
  </si>
  <si>
    <t>{00000000-0000-0000-0000-000000000000}</t>
  </si>
  <si>
    <t>/</t>
  </si>
  <si>
    <t>PodVinicí</t>
  </si>
  <si>
    <t xml:space="preserve">Kolín , Pod Vinicí - Veřejné osvětlení </t>
  </si>
  <si>
    <t>{67b638f1-dd6c-40be-b99a-801aa691096e}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</si>
  <si>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</si>
  <si>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</si>
  <si>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</si>
  <si>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</si>
  <si>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</si>
  <si>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</si>
  <si>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</si>
  <si>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</si>
  <si>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</si>
  <si>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</si>
  <si>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</si>
  <si>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</si>
  <si>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</si>
  <si>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</si>
  <si>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</si>
  <si>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</si>
  <si>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</si>
  <si>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 xml:space="preserve">PodVinicí - Kolín , Pod Vinicí - Veřejné osvětlení </t>
  </si>
  <si>
    <t>Městský úřad Kolín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</si>
  <si>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</si>
  <si>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</si>
  <si>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</si>
  <si>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</si>
  <si>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</si>
  <si>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</si>
  <si>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</si>
  <si>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</si>
  <si>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997 - Přesun sutě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</si>
  <si>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</si>
  <si>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</si>
  <si>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</si>
  <si>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</si>
  <si>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</si>
  <si>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</si>
  <si>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</si>
  <si>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</si>
  <si>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</si>
  <si>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</si>
  <si>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</si>
  <si>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</si>
  <si>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</si>
  <si>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</si>
  <si>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</si>
  <si>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</si>
  <si>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</si>
  <si>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</si>
  <si>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</si>
  <si>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</si>
  <si>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</si>
  <si>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</si>
  <si>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</si>
  <si>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</si>
  <si>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</si>
  <si>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</si>
  <si>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</si>
  <si>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</si>
  <si>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</si>
  <si>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</si>
  <si>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</si>
  <si>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</si>
  <si>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113107023</t>
  </si>
  <si>
    <t>Odstranění podkladu plochy do 15 m2 z kameniva drceného tl 300 mm při překopech inž sítí</t>
  </si>
  <si>
    <t>m2</t>
  </si>
  <si>
    <t>4</t>
  </si>
  <si>
    <t>-1140740568</t>
  </si>
  <si>
    <t>167101101</t>
  </si>
  <si>
    <t>Nakládání výkopku z hornin tř. 1 až 4 do 100 m3</t>
  </si>
  <si>
    <t>m3</t>
  </si>
  <si>
    <t>1916382647</t>
  </si>
  <si>
    <t>3</t>
  </si>
  <si>
    <t>171201201</t>
  </si>
  <si>
    <t>Uložení sypaniny na skládky</t>
  </si>
  <si>
    <t>-410458983</t>
  </si>
  <si>
    <t>171201201c</t>
  </si>
  <si>
    <t>Uložení sypaniny na skládky- poplatek</t>
  </si>
  <si>
    <t>2011857170</t>
  </si>
  <si>
    <t>5</t>
  </si>
  <si>
    <t>997013501</t>
  </si>
  <si>
    <t>Odvoz suti a vybouraných hmot na skládku nebo meziskládku do 1 km se složením</t>
  </si>
  <si>
    <t>t</t>
  </si>
  <si>
    <t>-475178370</t>
  </si>
  <si>
    <t>6</t>
  </si>
  <si>
    <t>997013509</t>
  </si>
  <si>
    <t>Příplatek k odvozu suti a vybouraných hmot na skládku ZKD 1 km přes 1 km</t>
  </si>
  <si>
    <t>-930891840</t>
  </si>
  <si>
    <t>7</t>
  </si>
  <si>
    <t>997013801</t>
  </si>
  <si>
    <t>Poplatek za uložení stavebního betonového odpadu na skládce (skládkovné)</t>
  </si>
  <si>
    <t>-492418755</t>
  </si>
  <si>
    <t>8</t>
  </si>
  <si>
    <t>210010005</t>
  </si>
  <si>
    <t>Montáž trubek plastových ohebných D 36 mm uložených pod omítku</t>
  </si>
  <si>
    <t>m</t>
  </si>
  <si>
    <t>64</t>
  </si>
  <si>
    <t>1358263750</t>
  </si>
  <si>
    <t>9</t>
  </si>
  <si>
    <t>M</t>
  </si>
  <si>
    <t>345710650</t>
  </si>
  <si>
    <t>trubka elektroinstalační ohebná LPFLEX z PVC (ČSN) 2336</t>
  </si>
  <si>
    <t>128</t>
  </si>
  <si>
    <t>1503034081</t>
  </si>
  <si>
    <t>210100001</t>
  </si>
  <si>
    <t>Ukončení vodičů v rozváděči nebo na přístroji včetně zapojení průřezu žíly do 2,5 mm2</t>
  </si>
  <si>
    <t>kus</t>
  </si>
  <si>
    <t>359193682</t>
  </si>
  <si>
    <t>11</t>
  </si>
  <si>
    <t>210100099</t>
  </si>
  <si>
    <t>Ukončení vodičů na svorkovnici s otevřením a uzavřením krytu včetně zapojení průřezu žíly do 10 mm2</t>
  </si>
  <si>
    <t>-1434004327</t>
  </si>
  <si>
    <t>12</t>
  </si>
  <si>
    <t>210100099-D</t>
  </si>
  <si>
    <t>Demontáž - Ukončení vodičů na svorkovnici s otevřením a uzavřením krytu včetně zapojení průřezu žíly do 10 mm2</t>
  </si>
  <si>
    <t>282695908</t>
  </si>
  <si>
    <t>13</t>
  </si>
  <si>
    <t>210202016</t>
  </si>
  <si>
    <t>Montáž svítidel výbojkových průmyslových stropních závěsných parkových na sloupek</t>
  </si>
  <si>
    <t>2031239250</t>
  </si>
  <si>
    <t>14</t>
  </si>
  <si>
    <t>R2</t>
  </si>
  <si>
    <t>Svítidlo VOLTANA 2 /16LED/350 mA/5137/WW/20W</t>
  </si>
  <si>
    <t>ks</t>
  </si>
  <si>
    <t>256</t>
  </si>
  <si>
    <t>418786728</t>
  </si>
  <si>
    <t>210202016-D</t>
  </si>
  <si>
    <t>Demontáž svítidel výbojkových průmyslových stropních závěsných parkových na sloupek</t>
  </si>
  <si>
    <t>-1292668326</t>
  </si>
  <si>
    <t>16</t>
  </si>
  <si>
    <t>210204002</t>
  </si>
  <si>
    <t>Montáž stožárů osvětlení parkových ocelových</t>
  </si>
  <si>
    <t>-1348222505</t>
  </si>
  <si>
    <t>17</t>
  </si>
  <si>
    <t>31674065R</t>
  </si>
  <si>
    <t>stožár osvětlovací KL 5  žárově zinkovaný - sadový</t>
  </si>
  <si>
    <t>-1267848101</t>
  </si>
  <si>
    <t>18</t>
  </si>
  <si>
    <t>210204011-D</t>
  </si>
  <si>
    <t>Demontáž stožárů osvětlení ocelových samostatně stojících délky do 12 m</t>
  </si>
  <si>
    <t>1936661015</t>
  </si>
  <si>
    <t>19</t>
  </si>
  <si>
    <t>210204201</t>
  </si>
  <si>
    <t>Montáž elektrovýzbroje stožárů osvětlení 1 okruh</t>
  </si>
  <si>
    <t>-26789903</t>
  </si>
  <si>
    <t>20</t>
  </si>
  <si>
    <t>R1</t>
  </si>
  <si>
    <t>Elektrovýzbroj, svorkovnice</t>
  </si>
  <si>
    <t>-1146588120</t>
  </si>
  <si>
    <t>210204201-D</t>
  </si>
  <si>
    <t>Demontáž elektrovýzbroje stožárů osvětlení 1 okruh</t>
  </si>
  <si>
    <t>-892138468</t>
  </si>
  <si>
    <t>22</t>
  </si>
  <si>
    <t>210220022</t>
  </si>
  <si>
    <t>Montáž uzemňovacího vedení vodičů FeZn pomocí svorek v zemi drátem do 10 mm ve městské zástavbě</t>
  </si>
  <si>
    <t>64463910</t>
  </si>
  <si>
    <t>23</t>
  </si>
  <si>
    <t>354410730</t>
  </si>
  <si>
    <t>drát průměr 10 mm FeZn</t>
  </si>
  <si>
    <t>-1148622775</t>
  </si>
  <si>
    <t>24</t>
  </si>
  <si>
    <t>210220301</t>
  </si>
  <si>
    <t>Montáž svorek hromosvodných typu SS, SR 03 se 2 šrouby</t>
  </si>
  <si>
    <t>491393461</t>
  </si>
  <si>
    <t>25</t>
  </si>
  <si>
    <t>354418850</t>
  </si>
  <si>
    <t>svorka spojovací SS pro lano D8-10 mm</t>
  </si>
  <si>
    <t>241582225</t>
  </si>
  <si>
    <t>26</t>
  </si>
  <si>
    <t>354418950</t>
  </si>
  <si>
    <t>svorka připojovací SP1 k připojení kovových částí</t>
  </si>
  <si>
    <t>-273401358</t>
  </si>
  <si>
    <t>27</t>
  </si>
  <si>
    <t>210220301-D</t>
  </si>
  <si>
    <t>Demontáž svorek hromosvodných typu SS, SR 03 se 2 šrouby</t>
  </si>
  <si>
    <t>-1967280756</t>
  </si>
  <si>
    <t>28</t>
  </si>
  <si>
    <t>210280001</t>
  </si>
  <si>
    <t>Zkoušky a prohlídky el rozvodů a zařízení celková prohlídka pro objem mtž prací do 100 000 Kč</t>
  </si>
  <si>
    <t>-2010889170</t>
  </si>
  <si>
    <t>29</t>
  </si>
  <si>
    <t>210800626</t>
  </si>
  <si>
    <t>Montáž měděných vodičů CYA 6 mm2 uložených volně</t>
  </si>
  <si>
    <t>1995243067</t>
  </si>
  <si>
    <t>30</t>
  </si>
  <si>
    <t>341421570</t>
  </si>
  <si>
    <t>vodič silový s Cu jádrem CYA H07 V-K 6 mm2</t>
  </si>
  <si>
    <t>331752632</t>
  </si>
  <si>
    <t>31</t>
  </si>
  <si>
    <t>210810005</t>
  </si>
  <si>
    <t>Montáž měděných kabelů CYKY, CYKYD, CYKYDY, NYM, NYY, YSLY 750 V 3x1,5 mm2 uložených volně</t>
  </si>
  <si>
    <t>1718251209</t>
  </si>
  <si>
    <t>32</t>
  </si>
  <si>
    <t>341110300</t>
  </si>
  <si>
    <t>kabel silový s Cu jádrem CYKY 3x1,5 mm2</t>
  </si>
  <si>
    <t>-1456372252</t>
  </si>
  <si>
    <t>33</t>
  </si>
  <si>
    <t>210810013</t>
  </si>
  <si>
    <t>Montáž měděných kabelů CYKY, CYKYD, CYKYDY, NYM, NYY, YSLY 750 V 4x10mm2 uložených volně</t>
  </si>
  <si>
    <t>1745419153</t>
  </si>
  <si>
    <t>34</t>
  </si>
  <si>
    <t>341110760</t>
  </si>
  <si>
    <t>kabel silový s Cu jádrem CYKY 4x10 mm2</t>
  </si>
  <si>
    <t>952717841</t>
  </si>
  <si>
    <t>35</t>
  </si>
  <si>
    <t>460010024</t>
  </si>
  <si>
    <t>Vytyčení trasy vedení kabelového podzemního v zastavěném prostoru</t>
  </si>
  <si>
    <t>km</t>
  </si>
  <si>
    <t>547676803</t>
  </si>
  <si>
    <t>36</t>
  </si>
  <si>
    <t>460010025</t>
  </si>
  <si>
    <t>Vytyčení trasy inženýrských sítí v zastavěném prostoru</t>
  </si>
  <si>
    <t>-2051967505</t>
  </si>
  <si>
    <t>37</t>
  </si>
  <si>
    <t>460030011</t>
  </si>
  <si>
    <t>Sejmutí drnu jakékoliv tloušťky</t>
  </si>
  <si>
    <t>729355916</t>
  </si>
  <si>
    <t>38</t>
  </si>
  <si>
    <t>460050003</t>
  </si>
  <si>
    <t>Hloubení nezapažených jam pro stožáry jednoduché délky do 8 m na rovině ručně v hornině tř 3</t>
  </si>
  <si>
    <t>-529094758</t>
  </si>
  <si>
    <t>39</t>
  </si>
  <si>
    <t>460080012</t>
  </si>
  <si>
    <t>Základové konstrukce z monolitického betonu C 8/10 bez bednění</t>
  </si>
  <si>
    <t>719945748</t>
  </si>
  <si>
    <t>40</t>
  </si>
  <si>
    <t>460080202</t>
  </si>
  <si>
    <t>Zřízení zabudovaného bednění základových konstrukcí - PVC pouzdro</t>
  </si>
  <si>
    <t>-433032328</t>
  </si>
  <si>
    <t>41</t>
  </si>
  <si>
    <t>286112480</t>
  </si>
  <si>
    <t>trubka KGEM s hrdlem 250X6,2X1M SN4KOEX,PVC</t>
  </si>
  <si>
    <t>1591345495</t>
  </si>
  <si>
    <t>42</t>
  </si>
  <si>
    <t>460080301</t>
  </si>
  <si>
    <t>Odstranění nezabudovaného bednění základových konstrukcí - PVC pouzdro</t>
  </si>
  <si>
    <t>-1741237775</t>
  </si>
  <si>
    <t>43</t>
  </si>
  <si>
    <t>460150043a</t>
  </si>
  <si>
    <t>Hloubení kabelových zapažených i nezapažených rýh ručně š 40 cm, hl 60 cm, v hornině tř 3 - vjezdy</t>
  </si>
  <si>
    <t>2068768284</t>
  </si>
  <si>
    <t>44</t>
  </si>
  <si>
    <t>460150143b</t>
  </si>
  <si>
    <t>Hloubení kabelových zapažených i nezapažených rýh ručně š 35 cm, hl 60 cm, v hornině tř 3 - v trávě</t>
  </si>
  <si>
    <t>1121184158</t>
  </si>
  <si>
    <t>45</t>
  </si>
  <si>
    <t>460260001</t>
  </si>
  <si>
    <t>Zatažení lana do kanálu nebo tvárnicové trasy - do chráničky vjezdy</t>
  </si>
  <si>
    <t>300002436</t>
  </si>
  <si>
    <t>46</t>
  </si>
  <si>
    <t>460421001</t>
  </si>
  <si>
    <t>Lože kabelů z písku nebo štěrkopísku tl 5 cm nad kabel, bez zakrytí, šířky lože do 65 cm</t>
  </si>
  <si>
    <t>101253106</t>
  </si>
  <si>
    <t>47</t>
  </si>
  <si>
    <t>460490011</t>
  </si>
  <si>
    <t>Krytí kabelů výstražnou fólií šířky 20 cm</t>
  </si>
  <si>
    <t>344730051</t>
  </si>
  <si>
    <t>48</t>
  </si>
  <si>
    <t>460510054</t>
  </si>
  <si>
    <t>Kabelové prostupy z trub plastových do rýhy bez obsypu, průměru do 10 cm</t>
  </si>
  <si>
    <t>-1214949703</t>
  </si>
  <si>
    <t>49</t>
  </si>
  <si>
    <t>345713550</t>
  </si>
  <si>
    <t>trubka elektroinstalační ohebná Kopoflex, HDPE+LDPE KF 09110</t>
  </si>
  <si>
    <t>-2071529284</t>
  </si>
  <si>
    <t>50</t>
  </si>
  <si>
    <t>952485178</t>
  </si>
  <si>
    <t>51</t>
  </si>
  <si>
    <t>345713500</t>
  </si>
  <si>
    <t>trubka elektroinstalační ohebná Kopoflex, HDPE+LDPE KF 09040</t>
  </si>
  <si>
    <t>1547415658</t>
  </si>
  <si>
    <t>52</t>
  </si>
  <si>
    <t>460521111</t>
  </si>
  <si>
    <t>Těleso trubkového kabelovodu z prostého betonu C16/20 v otevřeném výkopu</t>
  </si>
  <si>
    <t>-668488454</t>
  </si>
  <si>
    <t>53</t>
  </si>
  <si>
    <t>460560033</t>
  </si>
  <si>
    <t>Zásyp rýh ručně šířky 40 cm, hloubky 50 cm, z horniny třídy 3</t>
  </si>
  <si>
    <t>-869826478</t>
  </si>
  <si>
    <t>54</t>
  </si>
  <si>
    <t>460560133</t>
  </si>
  <si>
    <t>Zásyp rýh ručně šířky 35 cm, hloubky 50 cm, z horniny třídy 3</t>
  </si>
  <si>
    <t>725574140</t>
  </si>
  <si>
    <t>55</t>
  </si>
  <si>
    <t>460600023</t>
  </si>
  <si>
    <t>Vodorovné přemístění horniny jakékoliv třídy do 1000 m</t>
  </si>
  <si>
    <t>2087350214</t>
  </si>
  <si>
    <t>56</t>
  </si>
  <si>
    <t>460620013</t>
  </si>
  <si>
    <t>Provizorní úprava terénu se zhutněním, v hornině tř 3</t>
  </si>
  <si>
    <t>603153440</t>
  </si>
  <si>
    <t>57</t>
  </si>
  <si>
    <t>011314000</t>
  </si>
  <si>
    <t>Archeologický dohled</t>
  </si>
  <si>
    <t>…</t>
  </si>
  <si>
    <t>1024</t>
  </si>
  <si>
    <t>-204179986</t>
  </si>
  <si>
    <t>58</t>
  </si>
  <si>
    <t>012103000</t>
  </si>
  <si>
    <t>Geodetické práce před výstavbou</t>
  </si>
  <si>
    <t>-563201276</t>
  </si>
  <si>
    <t>59</t>
  </si>
  <si>
    <t>012303000</t>
  </si>
  <si>
    <t>Geodetické práce po výstavbě</t>
  </si>
  <si>
    <t>kpl</t>
  </si>
  <si>
    <t>-243702470</t>
  </si>
  <si>
    <t>60</t>
  </si>
  <si>
    <t>013254000</t>
  </si>
  <si>
    <t>Dokumentace skutečného provedení stavby</t>
  </si>
  <si>
    <t>769444706</t>
  </si>
  <si>
    <t>61</t>
  </si>
  <si>
    <t>031002000</t>
  </si>
  <si>
    <t>Vytyčení sítí</t>
  </si>
  <si>
    <t>-896586842</t>
  </si>
  <si>
    <t>62</t>
  </si>
  <si>
    <t>034403000</t>
  </si>
  <si>
    <t>Dopravní značení na staveništi</t>
  </si>
  <si>
    <t>-971423264</t>
  </si>
  <si>
    <t>63</t>
  </si>
  <si>
    <t>045002000</t>
  </si>
  <si>
    <t>Kompletační a koordinační činnost</t>
  </si>
  <si>
    <t>-1962677877</t>
  </si>
  <si>
    <t>049103000</t>
  </si>
  <si>
    <t>Náklady vzniklé v souvislosti s realizací stavby</t>
  </si>
  <si>
    <t>hod</t>
  </si>
  <si>
    <t>-1600558230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</si>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</sst>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R2" s="219" t="s">
        <v>8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6" t="s">
        <v>12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0" t="s">
        <v>17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5"/>
      <c r="AQ5" s="22"/>
      <c r="BE5" s="178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2" t="s">
        <v>20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5"/>
      <c r="AQ6" s="22"/>
      <c r="BE6" s="179"/>
      <c r="BS6" s="17" t="s">
        <v>21</v>
      </c>
    </row>
    <row r="7" spans="1:73" ht="14.45" customHeight="1">
      <c r="B7" s="21"/>
      <c r="C7" s="25"/>
      <c r="D7" s="29" t="s">
        <v>22</v>
      </c>
      <c r="E7" s="25"/>
      <c r="F7" s="25"/>
      <c r="G7" s="25"/>
      <c r="H7" s="25"/>
      <c r="I7" s="25"/>
      <c r="J7" s="25"/>
      <c r="K7" s="27" t="s">
        <v>23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24</v>
      </c>
      <c r="AL7" s="25"/>
      <c r="AM7" s="25"/>
      <c r="AN7" s="27" t="s">
        <v>23</v>
      </c>
      <c r="AO7" s="25"/>
      <c r="AP7" s="25"/>
      <c r="AQ7" s="22"/>
      <c r="BE7" s="179"/>
      <c r="BS7" s="17" t="s">
        <v>25</v>
      </c>
    </row>
    <row r="8" spans="1:73" ht="14.45" customHeight="1">
      <c r="B8" s="21"/>
      <c r="C8" s="25"/>
      <c r="D8" s="29" t="s">
        <v>26</v>
      </c>
      <c r="E8" s="25"/>
      <c r="F8" s="25"/>
      <c r="G8" s="25"/>
      <c r="H8" s="25"/>
      <c r="I8" s="25"/>
      <c r="J8" s="25"/>
      <c r="K8" s="27" t="s">
        <v>27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28</v>
      </c>
      <c r="AL8" s="25"/>
      <c r="AM8" s="25"/>
      <c r="AN8" s="30" t="s">
        <v>29</v>
      </c>
      <c r="AO8" s="25"/>
      <c r="AP8" s="25"/>
      <c r="AQ8" s="22"/>
      <c r="BE8" s="179"/>
      <c r="BS8" s="17" t="s">
        <v>30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9"/>
      <c r="BS9" s="17" t="s">
        <v>31</v>
      </c>
    </row>
    <row r="10" spans="1:73" ht="14.45" customHeight="1">
      <c r="B10" s="21"/>
      <c r="C10" s="25"/>
      <c r="D10" s="29" t="s">
        <v>32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33</v>
      </c>
      <c r="AL10" s="25"/>
      <c r="AM10" s="25"/>
      <c r="AN10" s="27" t="s">
        <v>23</v>
      </c>
      <c r="AO10" s="25"/>
      <c r="AP10" s="25"/>
      <c r="AQ10" s="22"/>
      <c r="BE10" s="179"/>
      <c r="BS10" s="17" t="s">
        <v>21</v>
      </c>
    </row>
    <row r="11" spans="1:73" ht="18.399999999999999" customHeight="1">
      <c r="B11" s="21"/>
      <c r="C11" s="25"/>
      <c r="D11" s="25"/>
      <c r="E11" s="27" t="s">
        <v>34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35</v>
      </c>
      <c r="AL11" s="25"/>
      <c r="AM11" s="25"/>
      <c r="AN11" s="27" t="s">
        <v>23</v>
      </c>
      <c r="AO11" s="25"/>
      <c r="AP11" s="25"/>
      <c r="AQ11" s="22"/>
      <c r="BE11" s="179"/>
      <c r="BS11" s="17" t="s">
        <v>21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9"/>
      <c r="BS12" s="17" t="s">
        <v>21</v>
      </c>
    </row>
    <row r="13" spans="1:73" ht="14.45" customHeight="1">
      <c r="B13" s="21"/>
      <c r="C13" s="25"/>
      <c r="D13" s="29" t="s">
        <v>36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33</v>
      </c>
      <c r="AL13" s="25"/>
      <c r="AM13" s="25"/>
      <c r="AN13" s="31" t="s">
        <v>37</v>
      </c>
      <c r="AO13" s="25"/>
      <c r="AP13" s="25"/>
      <c r="AQ13" s="22"/>
      <c r="BE13" s="179"/>
      <c r="BS13" s="17" t="s">
        <v>21</v>
      </c>
    </row>
    <row r="14" spans="1:73">
      <c r="B14" s="21"/>
      <c r="C14" s="25"/>
      <c r="D14" s="25"/>
      <c r="E14" s="183" t="s">
        <v>37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9" t="s">
        <v>35</v>
      </c>
      <c r="AL14" s="25"/>
      <c r="AM14" s="25"/>
      <c r="AN14" s="31" t="s">
        <v>37</v>
      </c>
      <c r="AO14" s="25"/>
      <c r="AP14" s="25"/>
      <c r="AQ14" s="22"/>
      <c r="BE14" s="179"/>
      <c r="BS14" s="17" t="s">
        <v>21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9"/>
      <c r="BS15" s="17" t="s">
        <v>6</v>
      </c>
    </row>
    <row r="16" spans="1:73" ht="14.45" customHeight="1">
      <c r="B16" s="21"/>
      <c r="C16" s="25"/>
      <c r="D16" s="29" t="s">
        <v>38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33</v>
      </c>
      <c r="AL16" s="25"/>
      <c r="AM16" s="25"/>
      <c r="AN16" s="27" t="s">
        <v>39</v>
      </c>
      <c r="AO16" s="25"/>
      <c r="AP16" s="25"/>
      <c r="AQ16" s="22"/>
      <c r="BE16" s="179"/>
      <c r="BS16" s="17" t="s">
        <v>6</v>
      </c>
    </row>
    <row r="17" spans="2:71" ht="18.399999999999999" customHeight="1">
      <c r="B17" s="21"/>
      <c r="C17" s="25"/>
      <c r="D17" s="25"/>
      <c r="E17" s="27" t="s">
        <v>40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35</v>
      </c>
      <c r="AL17" s="25"/>
      <c r="AM17" s="25"/>
      <c r="AN17" s="27" t="s">
        <v>23</v>
      </c>
      <c r="AO17" s="25"/>
      <c r="AP17" s="25"/>
      <c r="AQ17" s="22"/>
      <c r="BE17" s="179"/>
      <c r="BS17" s="17" t="s">
        <v>41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9"/>
      <c r="BS18" s="17" t="s">
        <v>9</v>
      </c>
    </row>
    <row r="19" spans="2:71" ht="14.45" customHeight="1">
      <c r="B19" s="21"/>
      <c r="C19" s="25"/>
      <c r="D19" s="29" t="s">
        <v>42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33</v>
      </c>
      <c r="AL19" s="25"/>
      <c r="AM19" s="25"/>
      <c r="AN19" s="27" t="s">
        <v>23</v>
      </c>
      <c r="AO19" s="25"/>
      <c r="AP19" s="25"/>
      <c r="AQ19" s="22"/>
      <c r="BE19" s="179"/>
      <c r="BS19" s="17" t="s">
        <v>9</v>
      </c>
    </row>
    <row r="20" spans="2:71" ht="18.399999999999999" customHeight="1">
      <c r="B20" s="21"/>
      <c r="C20" s="25"/>
      <c r="D20" s="25"/>
      <c r="E20" s="27" t="s">
        <v>43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35</v>
      </c>
      <c r="AL20" s="25"/>
      <c r="AM20" s="25"/>
      <c r="AN20" s="27" t="s">
        <v>23</v>
      </c>
      <c r="AO20" s="25"/>
      <c r="AP20" s="25"/>
      <c r="AQ20" s="22"/>
      <c r="BE20" s="179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9"/>
    </row>
    <row r="22" spans="2:71">
      <c r="B22" s="21"/>
      <c r="C22" s="25"/>
      <c r="D22" s="29" t="s">
        <v>44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9"/>
    </row>
    <row r="23" spans="2:71" ht="22.5" customHeight="1">
      <c r="B23" s="21"/>
      <c r="C23" s="25"/>
      <c r="D23" s="25"/>
      <c r="E23" s="185" t="s">
        <v>23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25"/>
      <c r="AP23" s="25"/>
      <c r="AQ23" s="22"/>
      <c r="BE23" s="179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9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79"/>
    </row>
    <row r="26" spans="2:71" ht="14.45" customHeight="1">
      <c r="B26" s="21"/>
      <c r="C26" s="25"/>
      <c r="D26" s="33" t="s">
        <v>45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6">
        <f>ROUND(AG87,2)</f>
        <v>0</v>
      </c>
      <c r="AL26" s="181"/>
      <c r="AM26" s="181"/>
      <c r="AN26" s="181"/>
      <c r="AO26" s="181"/>
      <c r="AP26" s="25"/>
      <c r="AQ26" s="22"/>
      <c r="BE26" s="179"/>
    </row>
    <row r="27" spans="2:71" ht="14.45" customHeight="1">
      <c r="B27" s="21"/>
      <c r="C27" s="25"/>
      <c r="D27" s="33" t="s">
        <v>46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6">
        <f>ROUND(AG90,2)</f>
        <v>0</v>
      </c>
      <c r="AL27" s="186"/>
      <c r="AM27" s="186"/>
      <c r="AN27" s="186"/>
      <c r="AO27" s="186"/>
      <c r="AP27" s="25"/>
      <c r="AQ27" s="22"/>
      <c r="BE27" s="179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9"/>
    </row>
    <row r="29" spans="2:71" s="1" customFormat="1" ht="25.9" customHeight="1">
      <c r="B29" s="34"/>
      <c r="C29" s="35"/>
      <c r="D29" s="37" t="s">
        <v>47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7">
        <f>ROUND(AK26+AK27,2)</f>
        <v>0</v>
      </c>
      <c r="AL29" s="188"/>
      <c r="AM29" s="188"/>
      <c r="AN29" s="188"/>
      <c r="AO29" s="188"/>
      <c r="AP29" s="35"/>
      <c r="AQ29" s="36"/>
      <c r="BE29" s="179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9"/>
    </row>
    <row r="31" spans="2:71" s="2" customFormat="1" ht="14.45" customHeight="1">
      <c r="B31" s="39"/>
      <c r="C31" s="40"/>
      <c r="D31" s="41" t="s">
        <v>48</v>
      </c>
      <c r="E31" s="40"/>
      <c r="F31" s="41" t="s">
        <v>49</v>
      </c>
      <c r="G31" s="40"/>
      <c r="H31" s="40"/>
      <c r="I31" s="40"/>
      <c r="J31" s="40"/>
      <c r="K31" s="40"/>
      <c r="L31" s="189">
        <v>0.21</v>
      </c>
      <c r="M31" s="190"/>
      <c r="N31" s="190"/>
      <c r="O31" s="190"/>
      <c r="P31" s="40"/>
      <c r="Q31" s="40"/>
      <c r="R31" s="40"/>
      <c r="S31" s="40"/>
      <c r="T31" s="43" t="s">
        <v>50</v>
      </c>
      <c r="U31" s="40"/>
      <c r="V31" s="40"/>
      <c r="W31" s="191">
        <f>ROUND(AZ87+SUM(CD91:CD95),2)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0"/>
      <c r="AG31" s="40"/>
      <c r="AH31" s="40"/>
      <c r="AI31" s="40"/>
      <c r="AJ31" s="40"/>
      <c r="AK31" s="191">
        <f>ROUND(AV87+SUM(BY91:BY95),2)</f>
        <v>0</v>
      </c>
      <c r="AL31" s="190"/>
      <c r="AM31" s="190"/>
      <c r="AN31" s="190"/>
      <c r="AO31" s="190"/>
      <c r="AP31" s="40"/>
      <c r="AQ31" s="44"/>
      <c r="BE31" s="179"/>
    </row>
    <row r="32" spans="2:71" s="2" customFormat="1" ht="14.45" customHeight="1">
      <c r="B32" s="39"/>
      <c r="C32" s="40"/>
      <c r="D32" s="40"/>
      <c r="E32" s="40"/>
      <c r="F32" s="41" t="s">
        <v>51</v>
      </c>
      <c r="G32" s="40"/>
      <c r="H32" s="40"/>
      <c r="I32" s="40"/>
      <c r="J32" s="40"/>
      <c r="K32" s="40"/>
      <c r="L32" s="189">
        <v>0.15</v>
      </c>
      <c r="M32" s="190"/>
      <c r="N32" s="190"/>
      <c r="O32" s="190"/>
      <c r="P32" s="40"/>
      <c r="Q32" s="40"/>
      <c r="R32" s="40"/>
      <c r="S32" s="40"/>
      <c r="T32" s="43" t="s">
        <v>50</v>
      </c>
      <c r="U32" s="40"/>
      <c r="V32" s="40"/>
      <c r="W32" s="191">
        <f>ROUND(BA87+SUM(CE91:CE95),2)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0"/>
      <c r="AG32" s="40"/>
      <c r="AH32" s="40"/>
      <c r="AI32" s="40"/>
      <c r="AJ32" s="40"/>
      <c r="AK32" s="191">
        <f>ROUND(AW87+SUM(BZ91:BZ95),2)</f>
        <v>0</v>
      </c>
      <c r="AL32" s="190"/>
      <c r="AM32" s="190"/>
      <c r="AN32" s="190"/>
      <c r="AO32" s="190"/>
      <c r="AP32" s="40"/>
      <c r="AQ32" s="44"/>
      <c r="BE32" s="179"/>
    </row>
    <row r="33" spans="2:57" s="2" customFormat="1" ht="14.45" hidden="1" customHeight="1">
      <c r="B33" s="39"/>
      <c r="C33" s="40"/>
      <c r="D33" s="40"/>
      <c r="E33" s="40"/>
      <c r="F33" s="41" t="s">
        <v>52</v>
      </c>
      <c r="G33" s="40"/>
      <c r="H33" s="40"/>
      <c r="I33" s="40"/>
      <c r="J33" s="40"/>
      <c r="K33" s="40"/>
      <c r="L33" s="189">
        <v>0.21</v>
      </c>
      <c r="M33" s="190"/>
      <c r="N33" s="190"/>
      <c r="O33" s="190"/>
      <c r="P33" s="40"/>
      <c r="Q33" s="40"/>
      <c r="R33" s="40"/>
      <c r="S33" s="40"/>
      <c r="T33" s="43" t="s">
        <v>50</v>
      </c>
      <c r="U33" s="40"/>
      <c r="V33" s="40"/>
      <c r="W33" s="191">
        <f>ROUND(BB87+SUM(CF91:CF95),2)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0"/>
      <c r="AG33" s="40"/>
      <c r="AH33" s="40"/>
      <c r="AI33" s="40"/>
      <c r="AJ33" s="40"/>
      <c r="AK33" s="191">
        <v>0</v>
      </c>
      <c r="AL33" s="190"/>
      <c r="AM33" s="190"/>
      <c r="AN33" s="190"/>
      <c r="AO33" s="190"/>
      <c r="AP33" s="40"/>
      <c r="AQ33" s="44"/>
      <c r="BE33" s="179"/>
    </row>
    <row r="34" spans="2:57" s="2" customFormat="1" ht="14.45" hidden="1" customHeight="1">
      <c r="B34" s="39"/>
      <c r="C34" s="40"/>
      <c r="D34" s="40"/>
      <c r="E34" s="40"/>
      <c r="F34" s="41" t="s">
        <v>53</v>
      </c>
      <c r="G34" s="40"/>
      <c r="H34" s="40"/>
      <c r="I34" s="40"/>
      <c r="J34" s="40"/>
      <c r="K34" s="40"/>
      <c r="L34" s="189">
        <v>0.15</v>
      </c>
      <c r="M34" s="190"/>
      <c r="N34" s="190"/>
      <c r="O34" s="190"/>
      <c r="P34" s="40"/>
      <c r="Q34" s="40"/>
      <c r="R34" s="40"/>
      <c r="S34" s="40"/>
      <c r="T34" s="43" t="s">
        <v>50</v>
      </c>
      <c r="U34" s="40"/>
      <c r="V34" s="40"/>
      <c r="W34" s="191">
        <f>ROUND(BC87+SUM(CG91:CG95),2)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0"/>
      <c r="AG34" s="40"/>
      <c r="AH34" s="40"/>
      <c r="AI34" s="40"/>
      <c r="AJ34" s="40"/>
      <c r="AK34" s="191">
        <v>0</v>
      </c>
      <c r="AL34" s="190"/>
      <c r="AM34" s="190"/>
      <c r="AN34" s="190"/>
      <c r="AO34" s="190"/>
      <c r="AP34" s="40"/>
      <c r="AQ34" s="44"/>
      <c r="BE34" s="179"/>
    </row>
    <row r="35" spans="2:57" s="2" customFormat="1" ht="14.45" hidden="1" customHeight="1">
      <c r="B35" s="39"/>
      <c r="C35" s="40"/>
      <c r="D35" s="40"/>
      <c r="E35" s="40"/>
      <c r="F35" s="41" t="s">
        <v>54</v>
      </c>
      <c r="G35" s="40"/>
      <c r="H35" s="40"/>
      <c r="I35" s="40"/>
      <c r="J35" s="40"/>
      <c r="K35" s="40"/>
      <c r="L35" s="189">
        <v>0</v>
      </c>
      <c r="M35" s="190"/>
      <c r="N35" s="190"/>
      <c r="O35" s="190"/>
      <c r="P35" s="40"/>
      <c r="Q35" s="40"/>
      <c r="R35" s="40"/>
      <c r="S35" s="40"/>
      <c r="T35" s="43" t="s">
        <v>50</v>
      </c>
      <c r="U35" s="40"/>
      <c r="V35" s="40"/>
      <c r="W35" s="191">
        <f>ROUND(BD87+SUM(CH91:CH95),2)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0"/>
      <c r="AG35" s="40"/>
      <c r="AH35" s="40"/>
      <c r="AI35" s="40"/>
      <c r="AJ35" s="40"/>
      <c r="AK35" s="191">
        <v>0</v>
      </c>
      <c r="AL35" s="190"/>
      <c r="AM35" s="190"/>
      <c r="AN35" s="190"/>
      <c r="AO35" s="190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55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56</v>
      </c>
      <c r="U37" s="47"/>
      <c r="V37" s="47"/>
      <c r="W37" s="47"/>
      <c r="X37" s="192" t="s">
        <v>57</v>
      </c>
      <c r="Y37" s="193"/>
      <c r="Z37" s="193"/>
      <c r="AA37" s="193"/>
      <c r="AB37" s="193"/>
      <c r="AC37" s="47"/>
      <c r="AD37" s="47"/>
      <c r="AE37" s="47"/>
      <c r="AF37" s="47"/>
      <c r="AG37" s="47"/>
      <c r="AH37" s="47"/>
      <c r="AI37" s="47"/>
      <c r="AJ37" s="47"/>
      <c r="AK37" s="194">
        <f>SUM(AK29:AK35)</f>
        <v>0</v>
      </c>
      <c r="AL37" s="193"/>
      <c r="AM37" s="193"/>
      <c r="AN37" s="193"/>
      <c r="AO37" s="195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 ht="13.5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>
      <c r="B49" s="34"/>
      <c r="C49" s="35"/>
      <c r="D49" s="49" t="s">
        <v>58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59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 ht="13.5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 ht="13.5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 ht="13.5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 ht="13.5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 ht="13.5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 ht="13.5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 ht="13.5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>
      <c r="B58" s="34"/>
      <c r="C58" s="35"/>
      <c r="D58" s="54" t="s">
        <v>60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61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60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61</v>
      </c>
      <c r="AN58" s="55"/>
      <c r="AO58" s="57"/>
      <c r="AP58" s="35"/>
      <c r="AQ58" s="36"/>
    </row>
    <row r="59" spans="2:43" ht="13.5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>
      <c r="B60" s="34"/>
      <c r="C60" s="35"/>
      <c r="D60" s="49" t="s">
        <v>62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63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 ht="13.5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 ht="13.5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 ht="13.5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 ht="13.5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 ht="13.5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 ht="13.5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 ht="13.5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>
      <c r="B69" s="34"/>
      <c r="C69" s="35"/>
      <c r="D69" s="54" t="s">
        <v>60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61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60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61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6" t="s">
        <v>64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Podvinici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6" t="str">
        <f>K6</f>
        <v>Kolín , Pod Vinicí - Veřejné osvětlení</v>
      </c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26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28</v>
      </c>
      <c r="AJ80" s="35"/>
      <c r="AK80" s="35"/>
      <c r="AL80" s="35"/>
      <c r="AM80" s="72" t="str">
        <f>IF(AN8= "","",AN8)</f>
        <v>23. 8. 2016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32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38</v>
      </c>
      <c r="AJ82" s="35"/>
      <c r="AK82" s="35"/>
      <c r="AL82" s="35"/>
      <c r="AM82" s="198" t="str">
        <f>IF(E17="","",E17)</f>
        <v>RAISA, spol.s.r.o.</v>
      </c>
      <c r="AN82" s="198"/>
      <c r="AO82" s="198"/>
      <c r="AP82" s="198"/>
      <c r="AQ82" s="36"/>
      <c r="AS82" s="199" t="s">
        <v>65</v>
      </c>
      <c r="AT82" s="200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36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42</v>
      </c>
      <c r="AJ83" s="35"/>
      <c r="AK83" s="35"/>
      <c r="AL83" s="35"/>
      <c r="AM83" s="198" t="str">
        <f>IF(E20="","",E20)</f>
        <v xml:space="preserve"> </v>
      </c>
      <c r="AN83" s="198"/>
      <c r="AO83" s="198"/>
      <c r="AP83" s="198"/>
      <c r="AQ83" s="36"/>
      <c r="AS83" s="201"/>
      <c r="AT83" s="202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3"/>
      <c r="AT84" s="204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5" t="s">
        <v>66</v>
      </c>
      <c r="D85" s="206"/>
      <c r="E85" s="206"/>
      <c r="F85" s="206"/>
      <c r="G85" s="206"/>
      <c r="H85" s="78"/>
      <c r="I85" s="207" t="s">
        <v>67</v>
      </c>
      <c r="J85" s="206"/>
      <c r="K85" s="206"/>
      <c r="L85" s="206"/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7" t="s">
        <v>68</v>
      </c>
      <c r="AH85" s="206"/>
      <c r="AI85" s="206"/>
      <c r="AJ85" s="206"/>
      <c r="AK85" s="206"/>
      <c r="AL85" s="206"/>
      <c r="AM85" s="206"/>
      <c r="AN85" s="207" t="s">
        <v>69</v>
      </c>
      <c r="AO85" s="206"/>
      <c r="AP85" s="208"/>
      <c r="AQ85" s="36"/>
      <c r="AS85" s="79" t="s">
        <v>70</v>
      </c>
      <c r="AT85" s="80" t="s">
        <v>71</v>
      </c>
      <c r="AU85" s="80" t="s">
        <v>72</v>
      </c>
      <c r="AV85" s="80" t="s">
        <v>73</v>
      </c>
      <c r="AW85" s="80" t="s">
        <v>74</v>
      </c>
      <c r="AX85" s="80" t="s">
        <v>75</v>
      </c>
      <c r="AY85" s="80" t="s">
        <v>76</v>
      </c>
      <c r="AZ85" s="80" t="s">
        <v>77</v>
      </c>
      <c r="BA85" s="80" t="s">
        <v>78</v>
      </c>
      <c r="BB85" s="80" t="s">
        <v>79</v>
      </c>
      <c r="BC85" s="80" t="s">
        <v>80</v>
      </c>
      <c r="BD85" s="81" t="s">
        <v>81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82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6">
        <f>ROUND(AG88,2)</f>
        <v>0</v>
      </c>
      <c r="AH87" s="216"/>
      <c r="AI87" s="216"/>
      <c r="AJ87" s="216"/>
      <c r="AK87" s="216"/>
      <c r="AL87" s="216"/>
      <c r="AM87" s="216"/>
      <c r="AN87" s="217">
        <f>SUM(AG87,AT87)</f>
        <v>0</v>
      </c>
      <c r="AO87" s="217"/>
      <c r="AP87" s="217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83</v>
      </c>
      <c r="BT87" s="89" t="s">
        <v>84</v>
      </c>
      <c r="BU87" s="90" t="s">
        <v>85</v>
      </c>
      <c r="BV87" s="89" t="s">
        <v>86</v>
      </c>
      <c r="BW87" s="89" t="s">
        <v>87</v>
      </c>
      <c r="BX87" s="89" t="s">
        <v>88</v>
      </c>
    </row>
    <row r="88" spans="1:89" s="5" customFormat="1" ht="37.5" customHeight="1">
      <c r="A88" s="91" t="s">
        <v>89</v>
      </c>
      <c r="B88" s="92"/>
      <c r="C88" s="93"/>
      <c r="D88" s="211" t="s">
        <v>90</v>
      </c>
      <c r="E88" s="211"/>
      <c r="F88" s="211"/>
      <c r="G88" s="211"/>
      <c r="H88" s="211"/>
      <c r="I88" s="94"/>
      <c r="J88" s="211" t="s">
        <v>91</v>
      </c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  <c r="AG88" s="209">
        <f>'PodVinicí - Kolín , Pod V...'!M30</f>
        <v>0</v>
      </c>
      <c r="AH88" s="210"/>
      <c r="AI88" s="210"/>
      <c r="AJ88" s="210"/>
      <c r="AK88" s="210"/>
      <c r="AL88" s="210"/>
      <c r="AM88" s="210"/>
      <c r="AN88" s="209">
        <f>SUM(AG88,AT88)</f>
        <v>0</v>
      </c>
      <c r="AO88" s="210"/>
      <c r="AP88" s="210"/>
      <c r="AQ88" s="95"/>
      <c r="AS88" s="96">
        <f>'PodVinicí - Kolín , Pod V...'!M28</f>
        <v>0</v>
      </c>
      <c r="AT88" s="97">
        <f>ROUND(SUM(AV88:AW88),2)</f>
        <v>0</v>
      </c>
      <c r="AU88" s="98">
        <f>'PodVinicí - Kolín , Pod V...'!W125</f>
        <v>0</v>
      </c>
      <c r="AV88" s="97">
        <f>'PodVinicí - Kolín , Pod V...'!M32</f>
        <v>0</v>
      </c>
      <c r="AW88" s="97">
        <f>'PodVinicí - Kolín , Pod V...'!M33</f>
        <v>0</v>
      </c>
      <c r="AX88" s="97">
        <f>'PodVinicí - Kolín , Pod V...'!M34</f>
        <v>0</v>
      </c>
      <c r="AY88" s="97">
        <f>'PodVinicí - Kolín , Pod V...'!M35</f>
        <v>0</v>
      </c>
      <c r="AZ88" s="97">
        <f>'PodVinicí - Kolín , Pod V...'!H32</f>
        <v>0</v>
      </c>
      <c r="BA88" s="97">
        <f>'PodVinicí - Kolín , Pod V...'!H33</f>
        <v>0</v>
      </c>
      <c r="BB88" s="97">
        <f>'PodVinicí - Kolín , Pod V...'!H34</f>
        <v>0</v>
      </c>
      <c r="BC88" s="97">
        <f>'PodVinicí - Kolín , Pod V...'!H35</f>
        <v>0</v>
      </c>
      <c r="BD88" s="99">
        <f>'PodVinicí - Kolín , Pod V...'!H36</f>
        <v>0</v>
      </c>
      <c r="BT88" s="100" t="s">
        <v>25</v>
      </c>
      <c r="BV88" s="100" t="s">
        <v>86</v>
      </c>
      <c r="BW88" s="100" t="s">
        <v>92</v>
      </c>
      <c r="BX88" s="100" t="s">
        <v>87</v>
      </c>
    </row>
    <row r="89" spans="1:89" ht="13.5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93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7">
        <f>ROUND(SUM(AG91:AG94),2)</f>
        <v>0</v>
      </c>
      <c r="AH90" s="217"/>
      <c r="AI90" s="217"/>
      <c r="AJ90" s="217"/>
      <c r="AK90" s="217"/>
      <c r="AL90" s="217"/>
      <c r="AM90" s="217"/>
      <c r="AN90" s="217">
        <f>ROUND(SUM(AN91:AN94),2)</f>
        <v>0</v>
      </c>
      <c r="AO90" s="217"/>
      <c r="AP90" s="217"/>
      <c r="AQ90" s="36"/>
      <c r="AS90" s="79" t="s">
        <v>94</v>
      </c>
      <c r="AT90" s="80" t="s">
        <v>95</v>
      </c>
      <c r="AU90" s="80" t="s">
        <v>48</v>
      </c>
      <c r="AV90" s="81" t="s">
        <v>71</v>
      </c>
    </row>
    <row r="91" spans="1:89" s="1" customFormat="1" ht="19.899999999999999" customHeight="1">
      <c r="B91" s="34"/>
      <c r="C91" s="35"/>
      <c r="D91" s="101" t="s">
        <v>96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2">
        <f>ROUND(AG87*AS91,2)</f>
        <v>0</v>
      </c>
      <c r="AH91" s="213"/>
      <c r="AI91" s="213"/>
      <c r="AJ91" s="213"/>
      <c r="AK91" s="213"/>
      <c r="AL91" s="213"/>
      <c r="AM91" s="213"/>
      <c r="AN91" s="213">
        <f>ROUND(AG91+AV91,2)</f>
        <v>0</v>
      </c>
      <c r="AO91" s="213"/>
      <c r="AP91" s="213"/>
      <c r="AQ91" s="36"/>
      <c r="AS91" s="102">
        <v>0</v>
      </c>
      <c r="AT91" s="103" t="s">
        <v>97</v>
      </c>
      <c r="AU91" s="103" t="s">
        <v>49</v>
      </c>
      <c r="AV91" s="104">
        <f>ROUND(IF(AU91="základní",AG91*L31,IF(AU91="snížená",AG91*L32,0)),2)</f>
        <v>0</v>
      </c>
      <c r="BV91" s="17" t="s">
        <v>98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14" t="s">
        <v>99</v>
      </c>
      <c r="E92" s="215"/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35"/>
      <c r="AD92" s="35"/>
      <c r="AE92" s="35"/>
      <c r="AF92" s="35"/>
      <c r="AG92" s="212">
        <f>AG87*AS92</f>
        <v>0</v>
      </c>
      <c r="AH92" s="213"/>
      <c r="AI92" s="213"/>
      <c r="AJ92" s="213"/>
      <c r="AK92" s="213"/>
      <c r="AL92" s="213"/>
      <c r="AM92" s="213"/>
      <c r="AN92" s="213">
        <f>AG92+AV92</f>
        <v>0</v>
      </c>
      <c r="AO92" s="213"/>
      <c r="AP92" s="213"/>
      <c r="AQ92" s="36"/>
      <c r="AS92" s="106">
        <v>0</v>
      </c>
      <c r="AT92" s="107" t="s">
        <v>97</v>
      </c>
      <c r="AU92" s="107" t="s">
        <v>49</v>
      </c>
      <c r="AV92" s="108">
        <f>ROUND(IF(AU92="nulová",0,IF(OR(AU92="základní",AU92="zákl. přenesená"),AG92*L31,AG92*L32)),2)</f>
        <v>0</v>
      </c>
      <c r="BV92" s="17" t="s">
        <v>100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14" t="s">
        <v>99</v>
      </c>
      <c r="E93" s="215"/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15"/>
      <c r="Y93" s="215"/>
      <c r="Z93" s="215"/>
      <c r="AA93" s="215"/>
      <c r="AB93" s="215"/>
      <c r="AC93" s="35"/>
      <c r="AD93" s="35"/>
      <c r="AE93" s="35"/>
      <c r="AF93" s="35"/>
      <c r="AG93" s="212">
        <f>AG87*AS93</f>
        <v>0</v>
      </c>
      <c r="AH93" s="213"/>
      <c r="AI93" s="213"/>
      <c r="AJ93" s="213"/>
      <c r="AK93" s="213"/>
      <c r="AL93" s="213"/>
      <c r="AM93" s="213"/>
      <c r="AN93" s="213">
        <f>AG93+AV93</f>
        <v>0</v>
      </c>
      <c r="AO93" s="213"/>
      <c r="AP93" s="213"/>
      <c r="AQ93" s="36"/>
      <c r="AS93" s="106">
        <v>0</v>
      </c>
      <c r="AT93" s="107" t="s">
        <v>97</v>
      </c>
      <c r="AU93" s="107" t="s">
        <v>49</v>
      </c>
      <c r="AV93" s="108">
        <f>ROUND(IF(AU93="nulová",0,IF(OR(AU93="základní",AU93="zákl. přenesená"),AG93*L31,AG93*L32)),2)</f>
        <v>0</v>
      </c>
      <c r="BV93" s="17" t="s">
        <v>100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14" t="s">
        <v>99</v>
      </c>
      <c r="E94" s="215"/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  <c r="Y94" s="215"/>
      <c r="Z94" s="215"/>
      <c r="AA94" s="215"/>
      <c r="AB94" s="215"/>
      <c r="AC94" s="35"/>
      <c r="AD94" s="35"/>
      <c r="AE94" s="35"/>
      <c r="AF94" s="35"/>
      <c r="AG94" s="212">
        <f>AG87*AS94</f>
        <v>0</v>
      </c>
      <c r="AH94" s="213"/>
      <c r="AI94" s="213"/>
      <c r="AJ94" s="213"/>
      <c r="AK94" s="213"/>
      <c r="AL94" s="213"/>
      <c r="AM94" s="213"/>
      <c r="AN94" s="213">
        <f>AG94+AV94</f>
        <v>0</v>
      </c>
      <c r="AO94" s="213"/>
      <c r="AP94" s="213"/>
      <c r="AQ94" s="36"/>
      <c r="AS94" s="109">
        <v>0</v>
      </c>
      <c r="AT94" s="110" t="s">
        <v>97</v>
      </c>
      <c r="AU94" s="110" t="s">
        <v>49</v>
      </c>
      <c r="AV94" s="111">
        <f>ROUND(IF(AU94="nulová",0,IF(OR(AU94="základní",AU94="zákl. přenesená"),AG94*L31,AG94*L32)),2)</f>
        <v>0</v>
      </c>
      <c r="BV94" s="17" t="s">
        <v>100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101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18">
        <f>ROUND(AG87+AG90,2)</f>
        <v>0</v>
      </c>
      <c r="AH96" s="218"/>
      <c r="AI96" s="218"/>
      <c r="AJ96" s="218"/>
      <c r="AK96" s="218"/>
      <c r="AL96" s="218"/>
      <c r="AM96" s="218"/>
      <c r="AN96" s="218">
        <f>AN87+AN90</f>
        <v>0</v>
      </c>
      <c r="AO96" s="218"/>
      <c r="AP96" s="21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PodVinicí - Kolín , Pod V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102</v>
      </c>
      <c r="G1" s="13"/>
      <c r="H1" s="259" t="s">
        <v>103</v>
      </c>
      <c r="I1" s="259"/>
      <c r="J1" s="259"/>
      <c r="K1" s="25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S2" s="219" t="s">
        <v>8</v>
      </c>
      <c r="T2" s="220"/>
      <c r="U2" s="220"/>
      <c r="V2" s="220"/>
      <c r="W2" s="220"/>
      <c r="X2" s="220"/>
      <c r="Y2" s="220"/>
      <c r="Z2" s="220"/>
      <c r="AA2" s="220"/>
      <c r="AB2" s="220"/>
      <c r="AC2" s="220"/>
      <c r="AT2" s="17" t="s">
        <v>92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107</v>
      </c>
    </row>
    <row r="4" spans="1:66" ht="36.950000000000003" customHeight="1">
      <c r="B4" s="21"/>
      <c r="C4" s="176" t="s">
        <v>108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1" t="str">
        <f>'Rekapitulace stavby'!K6</f>
        <v>Kolín , Pod Vinicí - Veřejné osvětlení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2"/>
    </row>
    <row r="7" spans="1:66" s="1" customFormat="1" ht="32.85" customHeight="1">
      <c r="B7" s="34"/>
      <c r="C7" s="35"/>
      <c r="D7" s="28" t="s">
        <v>109</v>
      </c>
      <c r="E7" s="35"/>
      <c r="F7" s="182" t="s">
        <v>110</v>
      </c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7" t="s">
        <v>23</v>
      </c>
      <c r="P8" s="35"/>
      <c r="Q8" s="35"/>
      <c r="R8" s="36"/>
    </row>
    <row r="9" spans="1:66" s="1" customFormat="1" ht="14.45" customHeight="1">
      <c r="B9" s="34"/>
      <c r="C9" s="35"/>
      <c r="D9" s="29" t="s">
        <v>26</v>
      </c>
      <c r="E9" s="35"/>
      <c r="F9" s="27" t="s">
        <v>27</v>
      </c>
      <c r="G9" s="35"/>
      <c r="H9" s="35"/>
      <c r="I9" s="35"/>
      <c r="J9" s="35"/>
      <c r="K9" s="35"/>
      <c r="L9" s="35"/>
      <c r="M9" s="29" t="s">
        <v>28</v>
      </c>
      <c r="N9" s="35"/>
      <c r="O9" s="224" t="str">
        <f>'Rekapitulace stavby'!AN8</f>
        <v>23. 8. 2016</v>
      </c>
      <c r="P9" s="22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32</v>
      </c>
      <c r="E11" s="35"/>
      <c r="F11" s="35"/>
      <c r="G11" s="35"/>
      <c r="H11" s="35"/>
      <c r="I11" s="35"/>
      <c r="J11" s="35"/>
      <c r="K11" s="35"/>
      <c r="L11" s="35"/>
      <c r="M11" s="29" t="s">
        <v>33</v>
      </c>
      <c r="N11" s="35"/>
      <c r="O11" s="180" t="s">
        <v>23</v>
      </c>
      <c r="P11" s="180"/>
      <c r="Q11" s="35"/>
      <c r="R11" s="36"/>
    </row>
    <row r="12" spans="1:66" s="1" customFormat="1" ht="18" customHeight="1">
      <c r="B12" s="34"/>
      <c r="C12" s="35"/>
      <c r="D12" s="35"/>
      <c r="E12" s="27" t="s">
        <v>111</v>
      </c>
      <c r="F12" s="35"/>
      <c r="G12" s="35"/>
      <c r="H12" s="35"/>
      <c r="I12" s="35"/>
      <c r="J12" s="35"/>
      <c r="K12" s="35"/>
      <c r="L12" s="35"/>
      <c r="M12" s="29" t="s">
        <v>35</v>
      </c>
      <c r="N12" s="35"/>
      <c r="O12" s="180" t="s">
        <v>23</v>
      </c>
      <c r="P12" s="18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36</v>
      </c>
      <c r="E14" s="35"/>
      <c r="F14" s="35"/>
      <c r="G14" s="35"/>
      <c r="H14" s="35"/>
      <c r="I14" s="35"/>
      <c r="J14" s="35"/>
      <c r="K14" s="35"/>
      <c r="L14" s="35"/>
      <c r="M14" s="29" t="s">
        <v>33</v>
      </c>
      <c r="N14" s="35"/>
      <c r="O14" s="226" t="str">
        <f>IF('Rekapitulace stavby'!AN13="","",'Rekapitulace stavby'!AN13)</f>
        <v>Vyplň údaj</v>
      </c>
      <c r="P14" s="180"/>
      <c r="Q14" s="35"/>
      <c r="R14" s="36"/>
    </row>
    <row r="15" spans="1:66" s="1" customFormat="1" ht="18" customHeight="1">
      <c r="B15" s="34"/>
      <c r="C15" s="35"/>
      <c r="D15" s="35"/>
      <c r="E15" s="226" t="str">
        <f>IF('Rekapitulace stavby'!E14="","",'Rekapitulace stavby'!E14)</f>
        <v>Vyplň údaj</v>
      </c>
      <c r="F15" s="227"/>
      <c r="G15" s="227"/>
      <c r="H15" s="227"/>
      <c r="I15" s="227"/>
      <c r="J15" s="227"/>
      <c r="K15" s="227"/>
      <c r="L15" s="227"/>
      <c r="M15" s="29" t="s">
        <v>35</v>
      </c>
      <c r="N15" s="35"/>
      <c r="O15" s="226" t="str">
        <f>IF('Rekapitulace stavby'!AN14="","",'Rekapitulace stavby'!AN14)</f>
        <v>Vyplň údaj</v>
      </c>
      <c r="P15" s="18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38</v>
      </c>
      <c r="E17" s="35"/>
      <c r="F17" s="35"/>
      <c r="G17" s="35"/>
      <c r="H17" s="35"/>
      <c r="I17" s="35"/>
      <c r="J17" s="35"/>
      <c r="K17" s="35"/>
      <c r="L17" s="35"/>
      <c r="M17" s="29" t="s">
        <v>33</v>
      </c>
      <c r="N17" s="35"/>
      <c r="O17" s="180" t="s">
        <v>39</v>
      </c>
      <c r="P17" s="180"/>
      <c r="Q17" s="35"/>
      <c r="R17" s="36"/>
    </row>
    <row r="18" spans="2:18" s="1" customFormat="1" ht="18" customHeight="1">
      <c r="B18" s="34"/>
      <c r="C18" s="35"/>
      <c r="D18" s="35"/>
      <c r="E18" s="27" t="s">
        <v>40</v>
      </c>
      <c r="F18" s="35"/>
      <c r="G18" s="35"/>
      <c r="H18" s="35"/>
      <c r="I18" s="35"/>
      <c r="J18" s="35"/>
      <c r="K18" s="35"/>
      <c r="L18" s="35"/>
      <c r="M18" s="29" t="s">
        <v>35</v>
      </c>
      <c r="N18" s="35"/>
      <c r="O18" s="180" t="s">
        <v>23</v>
      </c>
      <c r="P18" s="18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42</v>
      </c>
      <c r="E20" s="35"/>
      <c r="F20" s="35"/>
      <c r="G20" s="35"/>
      <c r="H20" s="35"/>
      <c r="I20" s="35"/>
      <c r="J20" s="35"/>
      <c r="K20" s="35"/>
      <c r="L20" s="35"/>
      <c r="M20" s="29" t="s">
        <v>33</v>
      </c>
      <c r="N20" s="35"/>
      <c r="O20" s="180" t="str">
        <f>IF('Rekapitulace stavby'!AN19="","",'Rekapitulace stavby'!AN19)</f>
        <v/>
      </c>
      <c r="P20" s="18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35</v>
      </c>
      <c r="N21" s="35"/>
      <c r="O21" s="180" t="str">
        <f>IF('Rekapitulace stavby'!AN20="","",'Rekapitulace stavby'!AN20)</f>
        <v/>
      </c>
      <c r="P21" s="18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44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5" t="s">
        <v>23</v>
      </c>
      <c r="F24" s="185"/>
      <c r="G24" s="185"/>
      <c r="H24" s="185"/>
      <c r="I24" s="185"/>
      <c r="J24" s="185"/>
      <c r="K24" s="185"/>
      <c r="L24" s="18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112</v>
      </c>
      <c r="E27" s="35"/>
      <c r="F27" s="35"/>
      <c r="G27" s="35"/>
      <c r="H27" s="35"/>
      <c r="I27" s="35"/>
      <c r="J27" s="35"/>
      <c r="K27" s="35"/>
      <c r="L27" s="35"/>
      <c r="M27" s="186">
        <f>N88</f>
        <v>0</v>
      </c>
      <c r="N27" s="186"/>
      <c r="O27" s="186"/>
      <c r="P27" s="186"/>
      <c r="Q27" s="35"/>
      <c r="R27" s="36"/>
    </row>
    <row r="28" spans="2:18" s="1" customFormat="1" ht="14.45" customHeight="1">
      <c r="B28" s="34"/>
      <c r="C28" s="35"/>
      <c r="D28" s="33" t="s">
        <v>96</v>
      </c>
      <c r="E28" s="35"/>
      <c r="F28" s="35"/>
      <c r="G28" s="35"/>
      <c r="H28" s="35"/>
      <c r="I28" s="35"/>
      <c r="J28" s="35"/>
      <c r="K28" s="35"/>
      <c r="L28" s="35"/>
      <c r="M28" s="186">
        <f>N100</f>
        <v>0</v>
      </c>
      <c r="N28" s="186"/>
      <c r="O28" s="186"/>
      <c r="P28" s="18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47</v>
      </c>
      <c r="E30" s="35"/>
      <c r="F30" s="35"/>
      <c r="G30" s="35"/>
      <c r="H30" s="35"/>
      <c r="I30" s="35"/>
      <c r="J30" s="35"/>
      <c r="K30" s="35"/>
      <c r="L30" s="35"/>
      <c r="M30" s="228">
        <f>ROUND(M27+M28,2)</f>
        <v>0</v>
      </c>
      <c r="N30" s="223"/>
      <c r="O30" s="223"/>
      <c r="P30" s="22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48</v>
      </c>
      <c r="E32" s="41" t="s">
        <v>49</v>
      </c>
      <c r="F32" s="42">
        <v>0.21</v>
      </c>
      <c r="G32" s="117" t="s">
        <v>50</v>
      </c>
      <c r="H32" s="229">
        <f>(SUM(BE100:BE107)+SUM(BE125:BE199))</f>
        <v>0</v>
      </c>
      <c r="I32" s="223"/>
      <c r="J32" s="223"/>
      <c r="K32" s="35"/>
      <c r="L32" s="35"/>
      <c r="M32" s="229">
        <f>ROUND((SUM(BE100:BE107)+SUM(BE125:BE199)), 2)*F32</f>
        <v>0</v>
      </c>
      <c r="N32" s="223"/>
      <c r="O32" s="223"/>
      <c r="P32" s="223"/>
      <c r="Q32" s="35"/>
      <c r="R32" s="36"/>
    </row>
    <row r="33" spans="2:18" s="1" customFormat="1" ht="14.45" customHeight="1">
      <c r="B33" s="34"/>
      <c r="C33" s="35"/>
      <c r="D33" s="35"/>
      <c r="E33" s="41" t="s">
        <v>51</v>
      </c>
      <c r="F33" s="42">
        <v>0.15</v>
      </c>
      <c r="G33" s="117" t="s">
        <v>50</v>
      </c>
      <c r="H33" s="229">
        <f>(SUM(BF100:BF107)+SUM(BF125:BF199))</f>
        <v>0</v>
      </c>
      <c r="I33" s="223"/>
      <c r="J33" s="223"/>
      <c r="K33" s="35"/>
      <c r="L33" s="35"/>
      <c r="M33" s="229">
        <f>ROUND((SUM(BF100:BF107)+SUM(BF125:BF199)), 2)*F33</f>
        <v>0</v>
      </c>
      <c r="N33" s="223"/>
      <c r="O33" s="223"/>
      <c r="P33" s="22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52</v>
      </c>
      <c r="F34" s="42">
        <v>0.21</v>
      </c>
      <c r="G34" s="117" t="s">
        <v>50</v>
      </c>
      <c r="H34" s="229">
        <f>(SUM(BG100:BG107)+SUM(BG125:BG199))</f>
        <v>0</v>
      </c>
      <c r="I34" s="223"/>
      <c r="J34" s="223"/>
      <c r="K34" s="35"/>
      <c r="L34" s="35"/>
      <c r="M34" s="229">
        <v>0</v>
      </c>
      <c r="N34" s="223"/>
      <c r="O34" s="223"/>
      <c r="P34" s="22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53</v>
      </c>
      <c r="F35" s="42">
        <v>0.15</v>
      </c>
      <c r="G35" s="117" t="s">
        <v>50</v>
      </c>
      <c r="H35" s="229">
        <f>(SUM(BH100:BH107)+SUM(BH125:BH199))</f>
        <v>0</v>
      </c>
      <c r="I35" s="223"/>
      <c r="J35" s="223"/>
      <c r="K35" s="35"/>
      <c r="L35" s="35"/>
      <c r="M35" s="229">
        <v>0</v>
      </c>
      <c r="N35" s="223"/>
      <c r="O35" s="223"/>
      <c r="P35" s="22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54</v>
      </c>
      <c r="F36" s="42">
        <v>0</v>
      </c>
      <c r="G36" s="117" t="s">
        <v>50</v>
      </c>
      <c r="H36" s="229">
        <f>(SUM(BI100:BI107)+SUM(BI125:BI199))</f>
        <v>0</v>
      </c>
      <c r="I36" s="223"/>
      <c r="J36" s="223"/>
      <c r="K36" s="35"/>
      <c r="L36" s="35"/>
      <c r="M36" s="229">
        <v>0</v>
      </c>
      <c r="N36" s="223"/>
      <c r="O36" s="223"/>
      <c r="P36" s="22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55</v>
      </c>
      <c r="E38" s="78"/>
      <c r="F38" s="78"/>
      <c r="G38" s="119" t="s">
        <v>56</v>
      </c>
      <c r="H38" s="120" t="s">
        <v>57</v>
      </c>
      <c r="I38" s="78"/>
      <c r="J38" s="78"/>
      <c r="K38" s="78"/>
      <c r="L38" s="230">
        <f>SUM(M30:M36)</f>
        <v>0</v>
      </c>
      <c r="M38" s="230"/>
      <c r="N38" s="230"/>
      <c r="O38" s="230"/>
      <c r="P38" s="231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 ht="13.5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 ht="13.5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 ht="13.5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 ht="13.5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 ht="13.5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 ht="13.5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 ht="13.5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 ht="13.5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>
      <c r="B50" s="34"/>
      <c r="C50" s="35"/>
      <c r="D50" s="49" t="s">
        <v>58</v>
      </c>
      <c r="E50" s="50"/>
      <c r="F50" s="50"/>
      <c r="G50" s="50"/>
      <c r="H50" s="51"/>
      <c r="I50" s="35"/>
      <c r="J50" s="49" t="s">
        <v>59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 ht="13.5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 ht="13.5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 ht="13.5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 ht="13.5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 ht="13.5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 ht="13.5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 ht="13.5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>
      <c r="B59" s="34"/>
      <c r="C59" s="35"/>
      <c r="D59" s="54" t="s">
        <v>60</v>
      </c>
      <c r="E59" s="55"/>
      <c r="F59" s="55"/>
      <c r="G59" s="56" t="s">
        <v>61</v>
      </c>
      <c r="H59" s="57"/>
      <c r="I59" s="35"/>
      <c r="J59" s="54" t="s">
        <v>60</v>
      </c>
      <c r="K59" s="55"/>
      <c r="L59" s="55"/>
      <c r="M59" s="55"/>
      <c r="N59" s="56" t="s">
        <v>61</v>
      </c>
      <c r="O59" s="55"/>
      <c r="P59" s="57"/>
      <c r="Q59" s="35"/>
      <c r="R59" s="36"/>
    </row>
    <row r="60" spans="2:18" ht="13.5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>
      <c r="B61" s="34"/>
      <c r="C61" s="35"/>
      <c r="D61" s="49" t="s">
        <v>62</v>
      </c>
      <c r="E61" s="50"/>
      <c r="F61" s="50"/>
      <c r="G61" s="50"/>
      <c r="H61" s="51"/>
      <c r="I61" s="35"/>
      <c r="J61" s="49" t="s">
        <v>63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 ht="13.5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 ht="13.5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 ht="13.5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 ht="13.5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 ht="13.5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 ht="13.5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 ht="13.5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>
      <c r="B70" s="34"/>
      <c r="C70" s="35"/>
      <c r="D70" s="54" t="s">
        <v>60</v>
      </c>
      <c r="E70" s="55"/>
      <c r="F70" s="55"/>
      <c r="G70" s="56" t="s">
        <v>61</v>
      </c>
      <c r="H70" s="57"/>
      <c r="I70" s="35"/>
      <c r="J70" s="54" t="s">
        <v>60</v>
      </c>
      <c r="K70" s="55"/>
      <c r="L70" s="55"/>
      <c r="M70" s="55"/>
      <c r="N70" s="56" t="s">
        <v>61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76" t="s">
        <v>113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1" t="str">
        <f>F6</f>
        <v>Kolín , Pod Vinicí - Veřejné osvětlení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109</v>
      </c>
      <c r="D79" s="35"/>
      <c r="E79" s="35"/>
      <c r="F79" s="196" t="str">
        <f>F7</f>
        <v xml:space="preserve">PodVinicí - Kolín , Pod Vinicí - Veřejné osvětlení </v>
      </c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26</v>
      </c>
      <c r="D81" s="35"/>
      <c r="E81" s="35"/>
      <c r="F81" s="27" t="str">
        <f>F9</f>
        <v>Kolín</v>
      </c>
      <c r="G81" s="35"/>
      <c r="H81" s="35"/>
      <c r="I81" s="35"/>
      <c r="J81" s="35"/>
      <c r="K81" s="29" t="s">
        <v>28</v>
      </c>
      <c r="L81" s="35"/>
      <c r="M81" s="225" t="str">
        <f>IF(O9="","",O9)</f>
        <v>23. 8. 2016</v>
      </c>
      <c r="N81" s="225"/>
      <c r="O81" s="225"/>
      <c r="P81" s="225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>
      <c r="B83" s="34"/>
      <c r="C83" s="29" t="s">
        <v>32</v>
      </c>
      <c r="D83" s="35"/>
      <c r="E83" s="35"/>
      <c r="F83" s="27" t="str">
        <f>E12</f>
        <v>Městský úřad Kolín</v>
      </c>
      <c r="G83" s="35"/>
      <c r="H83" s="35"/>
      <c r="I83" s="35"/>
      <c r="J83" s="35"/>
      <c r="K83" s="29" t="s">
        <v>38</v>
      </c>
      <c r="L83" s="35"/>
      <c r="M83" s="180" t="str">
        <f>E18</f>
        <v>RAISA, spol.s.r.o.</v>
      </c>
      <c r="N83" s="180"/>
      <c r="O83" s="180"/>
      <c r="P83" s="180"/>
      <c r="Q83" s="180"/>
      <c r="R83" s="36"/>
      <c r="T83" s="124"/>
      <c r="U83" s="124"/>
    </row>
    <row r="84" spans="2:47" s="1" customFormat="1" ht="14.45" customHeight="1">
      <c r="B84" s="34"/>
      <c r="C84" s="29" t="s">
        <v>36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42</v>
      </c>
      <c r="L84" s="35"/>
      <c r="M84" s="180" t="str">
        <f>E21</f>
        <v xml:space="preserve"> </v>
      </c>
      <c r="N84" s="180"/>
      <c r="O84" s="180"/>
      <c r="P84" s="180"/>
      <c r="Q84" s="180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2" t="s">
        <v>114</v>
      </c>
      <c r="D86" s="233"/>
      <c r="E86" s="233"/>
      <c r="F86" s="233"/>
      <c r="G86" s="233"/>
      <c r="H86" s="113"/>
      <c r="I86" s="113"/>
      <c r="J86" s="113"/>
      <c r="K86" s="113"/>
      <c r="L86" s="113"/>
      <c r="M86" s="113"/>
      <c r="N86" s="232" t="s">
        <v>115</v>
      </c>
      <c r="O86" s="233"/>
      <c r="P86" s="233"/>
      <c r="Q86" s="233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116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17">
        <f>N125</f>
        <v>0</v>
      </c>
      <c r="O88" s="234"/>
      <c r="P88" s="234"/>
      <c r="Q88" s="234"/>
      <c r="R88" s="36"/>
      <c r="T88" s="124"/>
      <c r="U88" s="124"/>
      <c r="AU88" s="17" t="s">
        <v>117</v>
      </c>
    </row>
    <row r="89" spans="2:47" s="6" customFormat="1" ht="24.95" customHeight="1">
      <c r="B89" s="126"/>
      <c r="C89" s="127"/>
      <c r="D89" s="128" t="s">
        <v>118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5">
        <f>N126</f>
        <v>0</v>
      </c>
      <c r="O89" s="236"/>
      <c r="P89" s="236"/>
      <c r="Q89" s="236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119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13">
        <f>N127</f>
        <v>0</v>
      </c>
      <c r="O90" s="237"/>
      <c r="P90" s="237"/>
      <c r="Q90" s="237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120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13">
        <f>N132</f>
        <v>0</v>
      </c>
      <c r="O91" s="237"/>
      <c r="P91" s="237"/>
      <c r="Q91" s="237"/>
      <c r="R91" s="133"/>
      <c r="T91" s="134"/>
      <c r="U91" s="134"/>
    </row>
    <row r="92" spans="2:47" s="6" customFormat="1" ht="24.95" customHeight="1">
      <c r="B92" s="126"/>
      <c r="C92" s="127"/>
      <c r="D92" s="128" t="s">
        <v>121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35">
        <f>N136</f>
        <v>0</v>
      </c>
      <c r="O92" s="236"/>
      <c r="P92" s="236"/>
      <c r="Q92" s="236"/>
      <c r="R92" s="129"/>
      <c r="T92" s="130"/>
      <c r="U92" s="130"/>
    </row>
    <row r="93" spans="2:47" s="7" customFormat="1" ht="19.899999999999999" customHeight="1">
      <c r="B93" s="131"/>
      <c r="C93" s="132"/>
      <c r="D93" s="101" t="s">
        <v>122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13">
        <f>N137</f>
        <v>0</v>
      </c>
      <c r="O93" s="237"/>
      <c r="P93" s="237"/>
      <c r="Q93" s="237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123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13">
        <f>N165</f>
        <v>0</v>
      </c>
      <c r="O94" s="237"/>
      <c r="P94" s="237"/>
      <c r="Q94" s="237"/>
      <c r="R94" s="133"/>
      <c r="T94" s="134"/>
      <c r="U94" s="134"/>
    </row>
    <row r="95" spans="2:47" s="6" customFormat="1" ht="24.95" customHeight="1">
      <c r="B95" s="126"/>
      <c r="C95" s="127"/>
      <c r="D95" s="128" t="s">
        <v>124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35">
        <f>N188</f>
        <v>0</v>
      </c>
      <c r="O95" s="236"/>
      <c r="P95" s="236"/>
      <c r="Q95" s="236"/>
      <c r="R95" s="129"/>
      <c r="T95" s="130"/>
      <c r="U95" s="130"/>
    </row>
    <row r="96" spans="2:47" s="7" customFormat="1" ht="19.899999999999999" customHeight="1">
      <c r="B96" s="131"/>
      <c r="C96" s="132"/>
      <c r="D96" s="101" t="s">
        <v>125</v>
      </c>
      <c r="E96" s="132"/>
      <c r="F96" s="132"/>
      <c r="G96" s="132"/>
      <c r="H96" s="132"/>
      <c r="I96" s="132"/>
      <c r="J96" s="132"/>
      <c r="K96" s="132"/>
      <c r="L96" s="132"/>
      <c r="M96" s="132"/>
      <c r="N96" s="213">
        <f>N189</f>
        <v>0</v>
      </c>
      <c r="O96" s="237"/>
      <c r="P96" s="237"/>
      <c r="Q96" s="237"/>
      <c r="R96" s="133"/>
      <c r="T96" s="134"/>
      <c r="U96" s="134"/>
    </row>
    <row r="97" spans="2:65" s="7" customFormat="1" ht="19.899999999999999" customHeight="1">
      <c r="B97" s="131"/>
      <c r="C97" s="132"/>
      <c r="D97" s="101" t="s">
        <v>126</v>
      </c>
      <c r="E97" s="132"/>
      <c r="F97" s="132"/>
      <c r="G97" s="132"/>
      <c r="H97" s="132"/>
      <c r="I97" s="132"/>
      <c r="J97" s="132"/>
      <c r="K97" s="132"/>
      <c r="L97" s="132"/>
      <c r="M97" s="132"/>
      <c r="N97" s="213">
        <f>N194</f>
        <v>0</v>
      </c>
      <c r="O97" s="237"/>
      <c r="P97" s="237"/>
      <c r="Q97" s="237"/>
      <c r="R97" s="133"/>
      <c r="T97" s="134"/>
      <c r="U97" s="134"/>
    </row>
    <row r="98" spans="2:65" s="7" customFormat="1" ht="19.899999999999999" customHeight="1">
      <c r="B98" s="131"/>
      <c r="C98" s="132"/>
      <c r="D98" s="101" t="s">
        <v>127</v>
      </c>
      <c r="E98" s="132"/>
      <c r="F98" s="132"/>
      <c r="G98" s="132"/>
      <c r="H98" s="132"/>
      <c r="I98" s="132"/>
      <c r="J98" s="132"/>
      <c r="K98" s="132"/>
      <c r="L98" s="132"/>
      <c r="M98" s="132"/>
      <c r="N98" s="213">
        <f>N197</f>
        <v>0</v>
      </c>
      <c r="O98" s="237"/>
      <c r="P98" s="237"/>
      <c r="Q98" s="237"/>
      <c r="R98" s="133"/>
      <c r="T98" s="134"/>
      <c r="U98" s="134"/>
    </row>
    <row r="99" spans="2:65" s="1" customFormat="1" ht="21.75" customHeigh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  <c r="T99" s="124"/>
      <c r="U99" s="124"/>
    </row>
    <row r="100" spans="2:65" s="1" customFormat="1" ht="29.25" customHeight="1">
      <c r="B100" s="34"/>
      <c r="C100" s="125" t="s">
        <v>128</v>
      </c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234">
        <f>ROUND(N101+N102+N103+N104+N105+N106,2)</f>
        <v>0</v>
      </c>
      <c r="O100" s="238"/>
      <c r="P100" s="238"/>
      <c r="Q100" s="238"/>
      <c r="R100" s="36"/>
      <c r="T100" s="135"/>
      <c r="U100" s="136" t="s">
        <v>48</v>
      </c>
    </row>
    <row r="101" spans="2:65" s="1" customFormat="1" ht="18" customHeight="1">
      <c r="B101" s="34"/>
      <c r="C101" s="35"/>
      <c r="D101" s="214" t="s">
        <v>129</v>
      </c>
      <c r="E101" s="215"/>
      <c r="F101" s="215"/>
      <c r="G101" s="215"/>
      <c r="H101" s="215"/>
      <c r="I101" s="35"/>
      <c r="J101" s="35"/>
      <c r="K101" s="35"/>
      <c r="L101" s="35"/>
      <c r="M101" s="35"/>
      <c r="N101" s="212">
        <f>ROUND(N88*T101,2)</f>
        <v>0</v>
      </c>
      <c r="O101" s="213"/>
      <c r="P101" s="213"/>
      <c r="Q101" s="213"/>
      <c r="R101" s="36"/>
      <c r="S101" s="137"/>
      <c r="T101" s="138"/>
      <c r="U101" s="139" t="s">
        <v>49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130</v>
      </c>
      <c r="AZ101" s="140"/>
      <c r="BA101" s="140"/>
      <c r="BB101" s="140"/>
      <c r="BC101" s="140"/>
      <c r="BD101" s="140"/>
      <c r="BE101" s="142">
        <f t="shared" ref="BE101:BE106" si="0">IF(U101="základní",N101,0)</f>
        <v>0</v>
      </c>
      <c r="BF101" s="142">
        <f t="shared" ref="BF101:BF106" si="1">IF(U101="snížená",N101,0)</f>
        <v>0</v>
      </c>
      <c r="BG101" s="142">
        <f t="shared" ref="BG101:BG106" si="2">IF(U101="zákl. přenesená",N101,0)</f>
        <v>0</v>
      </c>
      <c r="BH101" s="142">
        <f t="shared" ref="BH101:BH106" si="3">IF(U101="sníž. přenesená",N101,0)</f>
        <v>0</v>
      </c>
      <c r="BI101" s="142">
        <f t="shared" ref="BI101:BI106" si="4">IF(U101="nulová",N101,0)</f>
        <v>0</v>
      </c>
      <c r="BJ101" s="141" t="s">
        <v>25</v>
      </c>
      <c r="BK101" s="140"/>
      <c r="BL101" s="140"/>
      <c r="BM101" s="140"/>
    </row>
    <row r="102" spans="2:65" s="1" customFormat="1" ht="18" customHeight="1">
      <c r="B102" s="34"/>
      <c r="C102" s="35"/>
      <c r="D102" s="214" t="s">
        <v>131</v>
      </c>
      <c r="E102" s="215"/>
      <c r="F102" s="215"/>
      <c r="G102" s="215"/>
      <c r="H102" s="215"/>
      <c r="I102" s="35"/>
      <c r="J102" s="35"/>
      <c r="K102" s="35"/>
      <c r="L102" s="35"/>
      <c r="M102" s="35"/>
      <c r="N102" s="212">
        <f>ROUND(N88*T102,2)</f>
        <v>0</v>
      </c>
      <c r="O102" s="213"/>
      <c r="P102" s="213"/>
      <c r="Q102" s="213"/>
      <c r="R102" s="36"/>
      <c r="S102" s="137"/>
      <c r="T102" s="138"/>
      <c r="U102" s="139" t="s">
        <v>49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130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25</v>
      </c>
      <c r="BK102" s="140"/>
      <c r="BL102" s="140"/>
      <c r="BM102" s="140"/>
    </row>
    <row r="103" spans="2:65" s="1" customFormat="1" ht="18" customHeight="1">
      <c r="B103" s="34"/>
      <c r="C103" s="35"/>
      <c r="D103" s="214" t="s">
        <v>132</v>
      </c>
      <c r="E103" s="215"/>
      <c r="F103" s="215"/>
      <c r="G103" s="215"/>
      <c r="H103" s="215"/>
      <c r="I103" s="35"/>
      <c r="J103" s="35"/>
      <c r="K103" s="35"/>
      <c r="L103" s="35"/>
      <c r="M103" s="35"/>
      <c r="N103" s="212">
        <f>ROUND(N88*T103,2)</f>
        <v>0</v>
      </c>
      <c r="O103" s="213"/>
      <c r="P103" s="213"/>
      <c r="Q103" s="213"/>
      <c r="R103" s="36"/>
      <c r="S103" s="137"/>
      <c r="T103" s="138"/>
      <c r="U103" s="139" t="s">
        <v>49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130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25</v>
      </c>
      <c r="BK103" s="140"/>
      <c r="BL103" s="140"/>
      <c r="BM103" s="140"/>
    </row>
    <row r="104" spans="2:65" s="1" customFormat="1" ht="18" customHeight="1">
      <c r="B104" s="34"/>
      <c r="C104" s="35"/>
      <c r="D104" s="214" t="s">
        <v>133</v>
      </c>
      <c r="E104" s="215"/>
      <c r="F104" s="215"/>
      <c r="G104" s="215"/>
      <c r="H104" s="215"/>
      <c r="I104" s="35"/>
      <c r="J104" s="35"/>
      <c r="K104" s="35"/>
      <c r="L104" s="35"/>
      <c r="M104" s="35"/>
      <c r="N104" s="212">
        <f>ROUND(N88*T104,2)</f>
        <v>0</v>
      </c>
      <c r="O104" s="213"/>
      <c r="P104" s="213"/>
      <c r="Q104" s="213"/>
      <c r="R104" s="36"/>
      <c r="S104" s="137"/>
      <c r="T104" s="138"/>
      <c r="U104" s="139" t="s">
        <v>49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130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25</v>
      </c>
      <c r="BK104" s="140"/>
      <c r="BL104" s="140"/>
      <c r="BM104" s="140"/>
    </row>
    <row r="105" spans="2:65" s="1" customFormat="1" ht="18" customHeight="1">
      <c r="B105" s="34"/>
      <c r="C105" s="35"/>
      <c r="D105" s="214" t="s">
        <v>134</v>
      </c>
      <c r="E105" s="215"/>
      <c r="F105" s="215"/>
      <c r="G105" s="215"/>
      <c r="H105" s="215"/>
      <c r="I105" s="35"/>
      <c r="J105" s="35"/>
      <c r="K105" s="35"/>
      <c r="L105" s="35"/>
      <c r="M105" s="35"/>
      <c r="N105" s="212">
        <f>ROUND(N88*T105,2)</f>
        <v>0</v>
      </c>
      <c r="O105" s="213"/>
      <c r="P105" s="213"/>
      <c r="Q105" s="213"/>
      <c r="R105" s="36"/>
      <c r="S105" s="137"/>
      <c r="T105" s="138"/>
      <c r="U105" s="139" t="s">
        <v>49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1" t="s">
        <v>130</v>
      </c>
      <c r="AZ105" s="140"/>
      <c r="BA105" s="140"/>
      <c r="BB105" s="140"/>
      <c r="BC105" s="140"/>
      <c r="BD105" s="140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25</v>
      </c>
      <c r="BK105" s="140"/>
      <c r="BL105" s="140"/>
      <c r="BM105" s="140"/>
    </row>
    <row r="106" spans="2:65" s="1" customFormat="1" ht="18" customHeight="1">
      <c r="B106" s="34"/>
      <c r="C106" s="35"/>
      <c r="D106" s="101" t="s">
        <v>135</v>
      </c>
      <c r="E106" s="35"/>
      <c r="F106" s="35"/>
      <c r="G106" s="35"/>
      <c r="H106" s="35"/>
      <c r="I106" s="35"/>
      <c r="J106" s="35"/>
      <c r="K106" s="35"/>
      <c r="L106" s="35"/>
      <c r="M106" s="35"/>
      <c r="N106" s="212">
        <f>ROUND(N88*T106,2)</f>
        <v>0</v>
      </c>
      <c r="O106" s="213"/>
      <c r="P106" s="213"/>
      <c r="Q106" s="213"/>
      <c r="R106" s="36"/>
      <c r="S106" s="137"/>
      <c r="T106" s="143"/>
      <c r="U106" s="144" t="s">
        <v>49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136</v>
      </c>
      <c r="AZ106" s="140"/>
      <c r="BA106" s="140"/>
      <c r="BB106" s="140"/>
      <c r="BC106" s="140"/>
      <c r="BD106" s="140"/>
      <c r="BE106" s="142">
        <f t="shared" si="0"/>
        <v>0</v>
      </c>
      <c r="BF106" s="142">
        <f t="shared" si="1"/>
        <v>0</v>
      </c>
      <c r="BG106" s="142">
        <f t="shared" si="2"/>
        <v>0</v>
      </c>
      <c r="BH106" s="142">
        <f t="shared" si="3"/>
        <v>0</v>
      </c>
      <c r="BI106" s="142">
        <f t="shared" si="4"/>
        <v>0</v>
      </c>
      <c r="BJ106" s="141" t="s">
        <v>25</v>
      </c>
      <c r="BK106" s="140"/>
      <c r="BL106" s="140"/>
      <c r="BM106" s="140"/>
    </row>
    <row r="107" spans="2:65" s="1" customFormat="1" ht="13.5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  <c r="T107" s="124"/>
      <c r="U107" s="124"/>
    </row>
    <row r="108" spans="2:65" s="1" customFormat="1" ht="29.25" customHeight="1">
      <c r="B108" s="34"/>
      <c r="C108" s="112" t="s">
        <v>101</v>
      </c>
      <c r="D108" s="113"/>
      <c r="E108" s="113"/>
      <c r="F108" s="113"/>
      <c r="G108" s="113"/>
      <c r="H108" s="113"/>
      <c r="I108" s="113"/>
      <c r="J108" s="113"/>
      <c r="K108" s="113"/>
      <c r="L108" s="218">
        <f>ROUND(SUM(N88+N100),2)</f>
        <v>0</v>
      </c>
      <c r="M108" s="218"/>
      <c r="N108" s="218"/>
      <c r="O108" s="218"/>
      <c r="P108" s="218"/>
      <c r="Q108" s="218"/>
      <c r="R108" s="36"/>
      <c r="T108" s="124"/>
      <c r="U108" s="124"/>
    </row>
    <row r="109" spans="2:65" s="1" customFormat="1" ht="6.95" customHeight="1"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60"/>
      <c r="T109" s="124"/>
      <c r="U109" s="124"/>
    </row>
    <row r="113" spans="2:65" s="1" customFormat="1" ht="6.95" customHeight="1"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3"/>
    </row>
    <row r="114" spans="2:65" s="1" customFormat="1" ht="36.950000000000003" customHeight="1">
      <c r="B114" s="34"/>
      <c r="C114" s="176" t="s">
        <v>137</v>
      </c>
      <c r="D114" s="223"/>
      <c r="E114" s="223"/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30" customHeight="1">
      <c r="B116" s="34"/>
      <c r="C116" s="29" t="s">
        <v>19</v>
      </c>
      <c r="D116" s="35"/>
      <c r="E116" s="35"/>
      <c r="F116" s="221" t="str">
        <f>F6</f>
        <v>Kolín , Pod Vinicí - Veřejné osvětlení</v>
      </c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35"/>
      <c r="R116" s="36"/>
    </row>
    <row r="117" spans="2:65" s="1" customFormat="1" ht="36.950000000000003" customHeight="1">
      <c r="B117" s="34"/>
      <c r="C117" s="68" t="s">
        <v>109</v>
      </c>
      <c r="D117" s="35"/>
      <c r="E117" s="35"/>
      <c r="F117" s="196" t="str">
        <f>F7</f>
        <v xml:space="preserve">PodVinicí - Kolín , Pod Vinicí - Veřejné osvětlení </v>
      </c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35"/>
      <c r="R117" s="36"/>
    </row>
    <row r="118" spans="2:65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1" customFormat="1" ht="18" customHeight="1">
      <c r="B119" s="34"/>
      <c r="C119" s="29" t="s">
        <v>26</v>
      </c>
      <c r="D119" s="35"/>
      <c r="E119" s="35"/>
      <c r="F119" s="27" t="str">
        <f>F9</f>
        <v>Kolín</v>
      </c>
      <c r="G119" s="35"/>
      <c r="H119" s="35"/>
      <c r="I119" s="35"/>
      <c r="J119" s="35"/>
      <c r="K119" s="29" t="s">
        <v>28</v>
      </c>
      <c r="L119" s="35"/>
      <c r="M119" s="225" t="str">
        <f>IF(O9="","",O9)</f>
        <v>23. 8. 2016</v>
      </c>
      <c r="N119" s="225"/>
      <c r="O119" s="225"/>
      <c r="P119" s="225"/>
      <c r="Q119" s="35"/>
      <c r="R119" s="36"/>
    </row>
    <row r="120" spans="2:65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>
      <c r="B121" s="34"/>
      <c r="C121" s="29" t="s">
        <v>32</v>
      </c>
      <c r="D121" s="35"/>
      <c r="E121" s="35"/>
      <c r="F121" s="27" t="str">
        <f>E12</f>
        <v>Městský úřad Kolín</v>
      </c>
      <c r="G121" s="35"/>
      <c r="H121" s="35"/>
      <c r="I121" s="35"/>
      <c r="J121" s="35"/>
      <c r="K121" s="29" t="s">
        <v>38</v>
      </c>
      <c r="L121" s="35"/>
      <c r="M121" s="180" t="str">
        <f>E18</f>
        <v>RAISA, spol.s.r.o.</v>
      </c>
      <c r="N121" s="180"/>
      <c r="O121" s="180"/>
      <c r="P121" s="180"/>
      <c r="Q121" s="180"/>
      <c r="R121" s="36"/>
    </row>
    <row r="122" spans="2:65" s="1" customFormat="1" ht="14.45" customHeight="1">
      <c r="B122" s="34"/>
      <c r="C122" s="29" t="s">
        <v>36</v>
      </c>
      <c r="D122" s="35"/>
      <c r="E122" s="35"/>
      <c r="F122" s="27" t="str">
        <f>IF(E15="","",E15)</f>
        <v>Vyplň údaj</v>
      </c>
      <c r="G122" s="35"/>
      <c r="H122" s="35"/>
      <c r="I122" s="35"/>
      <c r="J122" s="35"/>
      <c r="K122" s="29" t="s">
        <v>42</v>
      </c>
      <c r="L122" s="35"/>
      <c r="M122" s="180" t="str">
        <f>E21</f>
        <v xml:space="preserve"> </v>
      </c>
      <c r="N122" s="180"/>
      <c r="O122" s="180"/>
      <c r="P122" s="180"/>
      <c r="Q122" s="180"/>
      <c r="R122" s="36"/>
    </row>
    <row r="123" spans="2:65" s="1" customFormat="1" ht="10.35" customHeight="1"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6"/>
    </row>
    <row r="124" spans="2:65" s="8" customFormat="1" ht="29.25" customHeight="1">
      <c r="B124" s="145"/>
      <c r="C124" s="146" t="s">
        <v>138</v>
      </c>
      <c r="D124" s="147" t="s">
        <v>139</v>
      </c>
      <c r="E124" s="147" t="s">
        <v>66</v>
      </c>
      <c r="F124" s="239" t="s">
        <v>140</v>
      </c>
      <c r="G124" s="239"/>
      <c r="H124" s="239"/>
      <c r="I124" s="239"/>
      <c r="J124" s="147" t="s">
        <v>141</v>
      </c>
      <c r="K124" s="147" t="s">
        <v>142</v>
      </c>
      <c r="L124" s="240" t="s">
        <v>143</v>
      </c>
      <c r="M124" s="240"/>
      <c r="N124" s="239" t="s">
        <v>115</v>
      </c>
      <c r="O124" s="239"/>
      <c r="P124" s="239"/>
      <c r="Q124" s="241"/>
      <c r="R124" s="148"/>
      <c r="T124" s="79" t="s">
        <v>144</v>
      </c>
      <c r="U124" s="80" t="s">
        <v>48</v>
      </c>
      <c r="V124" s="80" t="s">
        <v>145</v>
      </c>
      <c r="W124" s="80" t="s">
        <v>146</v>
      </c>
      <c r="X124" s="80" t="s">
        <v>147</v>
      </c>
      <c r="Y124" s="80" t="s">
        <v>148</v>
      </c>
      <c r="Z124" s="80" t="s">
        <v>149</v>
      </c>
      <c r="AA124" s="81" t="s">
        <v>150</v>
      </c>
    </row>
    <row r="125" spans="2:65" s="1" customFormat="1" ht="29.25" customHeight="1">
      <c r="B125" s="34"/>
      <c r="C125" s="83" t="s">
        <v>112</v>
      </c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250">
        <f>BK125</f>
        <v>0</v>
      </c>
      <c r="O125" s="251"/>
      <c r="P125" s="251"/>
      <c r="Q125" s="251"/>
      <c r="R125" s="36"/>
      <c r="T125" s="82"/>
      <c r="U125" s="50"/>
      <c r="V125" s="50"/>
      <c r="W125" s="149">
        <f>W126+W136+W188+W200</f>
        <v>0</v>
      </c>
      <c r="X125" s="50"/>
      <c r="Y125" s="149">
        <f>Y126+Y136+Y188+Y200</f>
        <v>50.277394500000007</v>
      </c>
      <c r="Z125" s="50"/>
      <c r="AA125" s="150">
        <f>AA126+AA136+AA188+AA200</f>
        <v>4</v>
      </c>
      <c r="AT125" s="17" t="s">
        <v>83</v>
      </c>
      <c r="AU125" s="17" t="s">
        <v>117</v>
      </c>
      <c r="BK125" s="151">
        <f>BK126+BK136+BK188+BK200</f>
        <v>0</v>
      </c>
    </row>
    <row r="126" spans="2:65" s="9" customFormat="1" ht="37.35" customHeight="1">
      <c r="B126" s="152"/>
      <c r="C126" s="153"/>
      <c r="D126" s="154" t="s">
        <v>118</v>
      </c>
      <c r="E126" s="154"/>
      <c r="F126" s="154"/>
      <c r="G126" s="154"/>
      <c r="H126" s="154"/>
      <c r="I126" s="154"/>
      <c r="J126" s="154"/>
      <c r="K126" s="154"/>
      <c r="L126" s="154"/>
      <c r="M126" s="154"/>
      <c r="N126" s="252">
        <f>BK126</f>
        <v>0</v>
      </c>
      <c r="O126" s="235"/>
      <c r="P126" s="235"/>
      <c r="Q126" s="235"/>
      <c r="R126" s="155"/>
      <c r="T126" s="156"/>
      <c r="U126" s="153"/>
      <c r="V126" s="153"/>
      <c r="W126" s="157">
        <f>W127+W132</f>
        <v>0</v>
      </c>
      <c r="X126" s="153"/>
      <c r="Y126" s="157">
        <f>Y127+Y132</f>
        <v>0</v>
      </c>
      <c r="Z126" s="153"/>
      <c r="AA126" s="158">
        <f>AA127+AA132</f>
        <v>4</v>
      </c>
      <c r="AR126" s="159" t="s">
        <v>25</v>
      </c>
      <c r="AT126" s="160" t="s">
        <v>83</v>
      </c>
      <c r="AU126" s="160" t="s">
        <v>84</v>
      </c>
      <c r="AY126" s="159" t="s">
        <v>151</v>
      </c>
      <c r="BK126" s="161">
        <f>BK127+BK132</f>
        <v>0</v>
      </c>
    </row>
    <row r="127" spans="2:65" s="9" customFormat="1" ht="19.899999999999999" customHeight="1">
      <c r="B127" s="152"/>
      <c r="C127" s="153"/>
      <c r="D127" s="162" t="s">
        <v>119</v>
      </c>
      <c r="E127" s="162"/>
      <c r="F127" s="162"/>
      <c r="G127" s="162"/>
      <c r="H127" s="162"/>
      <c r="I127" s="162"/>
      <c r="J127" s="162"/>
      <c r="K127" s="162"/>
      <c r="L127" s="162"/>
      <c r="M127" s="162"/>
      <c r="N127" s="253">
        <f>BK127</f>
        <v>0</v>
      </c>
      <c r="O127" s="254"/>
      <c r="P127" s="254"/>
      <c r="Q127" s="254"/>
      <c r="R127" s="155"/>
      <c r="T127" s="156"/>
      <c r="U127" s="153"/>
      <c r="V127" s="153"/>
      <c r="W127" s="157">
        <f>SUM(W128:W131)</f>
        <v>0</v>
      </c>
      <c r="X127" s="153"/>
      <c r="Y127" s="157">
        <f>SUM(Y128:Y131)</f>
        <v>0</v>
      </c>
      <c r="Z127" s="153"/>
      <c r="AA127" s="158">
        <f>SUM(AA128:AA131)</f>
        <v>4</v>
      </c>
      <c r="AR127" s="159" t="s">
        <v>25</v>
      </c>
      <c r="AT127" s="160" t="s">
        <v>83</v>
      </c>
      <c r="AU127" s="160" t="s">
        <v>25</v>
      </c>
      <c r="AY127" s="159" t="s">
        <v>151</v>
      </c>
      <c r="BK127" s="161">
        <f>SUM(BK128:BK131)</f>
        <v>0</v>
      </c>
    </row>
    <row r="128" spans="2:65" s="1" customFormat="1" ht="31.5" customHeight="1">
      <c r="B128" s="34"/>
      <c r="C128" s="163" t="s">
        <v>25</v>
      </c>
      <c r="D128" s="163" t="s">
        <v>152</v>
      </c>
      <c r="E128" s="164" t="s">
        <v>153</v>
      </c>
      <c r="F128" s="242" t="s">
        <v>154</v>
      </c>
      <c r="G128" s="242"/>
      <c r="H128" s="242"/>
      <c r="I128" s="242"/>
      <c r="J128" s="165" t="s">
        <v>155</v>
      </c>
      <c r="K128" s="166">
        <v>10</v>
      </c>
      <c r="L128" s="243">
        <v>0</v>
      </c>
      <c r="M128" s="244"/>
      <c r="N128" s="245">
        <f>ROUND(L128*K128,2)</f>
        <v>0</v>
      </c>
      <c r="O128" s="245"/>
      <c r="P128" s="245"/>
      <c r="Q128" s="245"/>
      <c r="R128" s="36"/>
      <c r="T128" s="167" t="s">
        <v>23</v>
      </c>
      <c r="U128" s="43" t="s">
        <v>49</v>
      </c>
      <c r="V128" s="35"/>
      <c r="W128" s="168">
        <f>V128*K128</f>
        <v>0</v>
      </c>
      <c r="X128" s="168">
        <v>0</v>
      </c>
      <c r="Y128" s="168">
        <f>X128*K128</f>
        <v>0</v>
      </c>
      <c r="Z128" s="168">
        <v>0.4</v>
      </c>
      <c r="AA128" s="169">
        <f>Z128*K128</f>
        <v>4</v>
      </c>
      <c r="AR128" s="17" t="s">
        <v>156</v>
      </c>
      <c r="AT128" s="17" t="s">
        <v>152</v>
      </c>
      <c r="AU128" s="17" t="s">
        <v>107</v>
      </c>
      <c r="AY128" s="17" t="s">
        <v>151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17" t="s">
        <v>25</v>
      </c>
      <c r="BK128" s="105">
        <f>ROUND(L128*K128,2)</f>
        <v>0</v>
      </c>
      <c r="BL128" s="17" t="s">
        <v>156</v>
      </c>
      <c r="BM128" s="17" t="s">
        <v>157</v>
      </c>
    </row>
    <row r="129" spans="2:65" s="1" customFormat="1" ht="22.5" customHeight="1">
      <c r="B129" s="34"/>
      <c r="C129" s="163" t="s">
        <v>107</v>
      </c>
      <c r="D129" s="163" t="s">
        <v>152</v>
      </c>
      <c r="E129" s="164" t="s">
        <v>158</v>
      </c>
      <c r="F129" s="242" t="s">
        <v>159</v>
      </c>
      <c r="G129" s="242"/>
      <c r="H129" s="242"/>
      <c r="I129" s="242"/>
      <c r="J129" s="165" t="s">
        <v>160</v>
      </c>
      <c r="K129" s="166">
        <v>7.6</v>
      </c>
      <c r="L129" s="243">
        <v>0</v>
      </c>
      <c r="M129" s="244"/>
      <c r="N129" s="245">
        <f>ROUND(L129*K129,2)</f>
        <v>0</v>
      </c>
      <c r="O129" s="245"/>
      <c r="P129" s="245"/>
      <c r="Q129" s="245"/>
      <c r="R129" s="36"/>
      <c r="T129" s="167" t="s">
        <v>23</v>
      </c>
      <c r="U129" s="43" t="s">
        <v>49</v>
      </c>
      <c r="V129" s="35"/>
      <c r="W129" s="168">
        <f>V129*K129</f>
        <v>0</v>
      </c>
      <c r="X129" s="168">
        <v>0</v>
      </c>
      <c r="Y129" s="168">
        <f>X129*K129</f>
        <v>0</v>
      </c>
      <c r="Z129" s="168">
        <v>0</v>
      </c>
      <c r="AA129" s="169">
        <f>Z129*K129</f>
        <v>0</v>
      </c>
      <c r="AR129" s="17" t="s">
        <v>156</v>
      </c>
      <c r="AT129" s="17" t="s">
        <v>152</v>
      </c>
      <c r="AU129" s="17" t="s">
        <v>107</v>
      </c>
      <c r="AY129" s="17" t="s">
        <v>151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17" t="s">
        <v>25</v>
      </c>
      <c r="BK129" s="105">
        <f>ROUND(L129*K129,2)</f>
        <v>0</v>
      </c>
      <c r="BL129" s="17" t="s">
        <v>156</v>
      </c>
      <c r="BM129" s="17" t="s">
        <v>161</v>
      </c>
    </row>
    <row r="130" spans="2:65" s="1" customFormat="1" ht="22.5" customHeight="1">
      <c r="B130" s="34"/>
      <c r="C130" s="163" t="s">
        <v>162</v>
      </c>
      <c r="D130" s="163" t="s">
        <v>152</v>
      </c>
      <c r="E130" s="164" t="s">
        <v>163</v>
      </c>
      <c r="F130" s="242" t="s">
        <v>164</v>
      </c>
      <c r="G130" s="242"/>
      <c r="H130" s="242"/>
      <c r="I130" s="242"/>
      <c r="J130" s="165" t="s">
        <v>160</v>
      </c>
      <c r="K130" s="166">
        <v>7.6</v>
      </c>
      <c r="L130" s="243">
        <v>0</v>
      </c>
      <c r="M130" s="244"/>
      <c r="N130" s="245">
        <f>ROUND(L130*K130,2)</f>
        <v>0</v>
      </c>
      <c r="O130" s="245"/>
      <c r="P130" s="245"/>
      <c r="Q130" s="245"/>
      <c r="R130" s="36"/>
      <c r="T130" s="167" t="s">
        <v>23</v>
      </c>
      <c r="U130" s="43" t="s">
        <v>49</v>
      </c>
      <c r="V130" s="35"/>
      <c r="W130" s="168">
        <f>V130*K130</f>
        <v>0</v>
      </c>
      <c r="X130" s="168">
        <v>0</v>
      </c>
      <c r="Y130" s="168">
        <f>X130*K130</f>
        <v>0</v>
      </c>
      <c r="Z130" s="168">
        <v>0</v>
      </c>
      <c r="AA130" s="169">
        <f>Z130*K130</f>
        <v>0</v>
      </c>
      <c r="AR130" s="17" t="s">
        <v>156</v>
      </c>
      <c r="AT130" s="17" t="s">
        <v>152</v>
      </c>
      <c r="AU130" s="17" t="s">
        <v>107</v>
      </c>
      <c r="AY130" s="17" t="s">
        <v>151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17" t="s">
        <v>25</v>
      </c>
      <c r="BK130" s="105">
        <f>ROUND(L130*K130,2)</f>
        <v>0</v>
      </c>
      <c r="BL130" s="17" t="s">
        <v>156</v>
      </c>
      <c r="BM130" s="17" t="s">
        <v>165</v>
      </c>
    </row>
    <row r="131" spans="2:65" s="1" customFormat="1" ht="22.5" customHeight="1">
      <c r="B131" s="34"/>
      <c r="C131" s="163" t="s">
        <v>156</v>
      </c>
      <c r="D131" s="163" t="s">
        <v>152</v>
      </c>
      <c r="E131" s="164" t="s">
        <v>166</v>
      </c>
      <c r="F131" s="242" t="s">
        <v>167</v>
      </c>
      <c r="G131" s="242"/>
      <c r="H131" s="242"/>
      <c r="I131" s="242"/>
      <c r="J131" s="165" t="s">
        <v>160</v>
      </c>
      <c r="K131" s="166">
        <v>7.6</v>
      </c>
      <c r="L131" s="243">
        <v>0</v>
      </c>
      <c r="M131" s="244"/>
      <c r="N131" s="245">
        <f>ROUND(L131*K131,2)</f>
        <v>0</v>
      </c>
      <c r="O131" s="245"/>
      <c r="P131" s="245"/>
      <c r="Q131" s="245"/>
      <c r="R131" s="36"/>
      <c r="T131" s="167" t="s">
        <v>23</v>
      </c>
      <c r="U131" s="43" t="s">
        <v>49</v>
      </c>
      <c r="V131" s="35"/>
      <c r="W131" s="168">
        <f>V131*K131</f>
        <v>0</v>
      </c>
      <c r="X131" s="168">
        <v>0</v>
      </c>
      <c r="Y131" s="168">
        <f>X131*K131</f>
        <v>0</v>
      </c>
      <c r="Z131" s="168">
        <v>0</v>
      </c>
      <c r="AA131" s="169">
        <f>Z131*K131</f>
        <v>0</v>
      </c>
      <c r="AR131" s="17" t="s">
        <v>156</v>
      </c>
      <c r="AT131" s="17" t="s">
        <v>152</v>
      </c>
      <c r="AU131" s="17" t="s">
        <v>107</v>
      </c>
      <c r="AY131" s="17" t="s">
        <v>151</v>
      </c>
      <c r="BE131" s="105">
        <f>IF(U131="základní",N131,0)</f>
        <v>0</v>
      </c>
      <c r="BF131" s="105">
        <f>IF(U131="snížená",N131,0)</f>
        <v>0</v>
      </c>
      <c r="BG131" s="105">
        <f>IF(U131="zákl. přenesená",N131,0)</f>
        <v>0</v>
      </c>
      <c r="BH131" s="105">
        <f>IF(U131="sníž. přenesená",N131,0)</f>
        <v>0</v>
      </c>
      <c r="BI131" s="105">
        <f>IF(U131="nulová",N131,0)</f>
        <v>0</v>
      </c>
      <c r="BJ131" s="17" t="s">
        <v>25</v>
      </c>
      <c r="BK131" s="105">
        <f>ROUND(L131*K131,2)</f>
        <v>0</v>
      </c>
      <c r="BL131" s="17" t="s">
        <v>156</v>
      </c>
      <c r="BM131" s="17" t="s">
        <v>168</v>
      </c>
    </row>
    <row r="132" spans="2:65" s="9" customFormat="1" ht="29.85" customHeight="1">
      <c r="B132" s="152"/>
      <c r="C132" s="153"/>
      <c r="D132" s="162" t="s">
        <v>120</v>
      </c>
      <c r="E132" s="162"/>
      <c r="F132" s="162"/>
      <c r="G132" s="162"/>
      <c r="H132" s="162"/>
      <c r="I132" s="162"/>
      <c r="J132" s="162"/>
      <c r="K132" s="162"/>
      <c r="L132" s="162"/>
      <c r="M132" s="162"/>
      <c r="N132" s="255">
        <f>BK132</f>
        <v>0</v>
      </c>
      <c r="O132" s="256"/>
      <c r="P132" s="256"/>
      <c r="Q132" s="256"/>
      <c r="R132" s="155"/>
      <c r="T132" s="156"/>
      <c r="U132" s="153"/>
      <c r="V132" s="153"/>
      <c r="W132" s="157">
        <f>SUM(W133:W135)</f>
        <v>0</v>
      </c>
      <c r="X132" s="153"/>
      <c r="Y132" s="157">
        <f>SUM(Y133:Y135)</f>
        <v>0</v>
      </c>
      <c r="Z132" s="153"/>
      <c r="AA132" s="158">
        <f>SUM(AA133:AA135)</f>
        <v>0</v>
      </c>
      <c r="AR132" s="159" t="s">
        <v>25</v>
      </c>
      <c r="AT132" s="160" t="s">
        <v>83</v>
      </c>
      <c r="AU132" s="160" t="s">
        <v>25</v>
      </c>
      <c r="AY132" s="159" t="s">
        <v>151</v>
      </c>
      <c r="BK132" s="161">
        <f>SUM(BK133:BK135)</f>
        <v>0</v>
      </c>
    </row>
    <row r="133" spans="2:65" s="1" customFormat="1" ht="31.5" customHeight="1">
      <c r="B133" s="34"/>
      <c r="C133" s="163" t="s">
        <v>169</v>
      </c>
      <c r="D133" s="163" t="s">
        <v>152</v>
      </c>
      <c r="E133" s="164" t="s">
        <v>170</v>
      </c>
      <c r="F133" s="242" t="s">
        <v>171</v>
      </c>
      <c r="G133" s="242"/>
      <c r="H133" s="242"/>
      <c r="I133" s="242"/>
      <c r="J133" s="165" t="s">
        <v>172</v>
      </c>
      <c r="K133" s="166">
        <v>5.0999999999999996</v>
      </c>
      <c r="L133" s="243">
        <v>0</v>
      </c>
      <c r="M133" s="244"/>
      <c r="N133" s="245">
        <f>ROUND(L133*K133,2)</f>
        <v>0</v>
      </c>
      <c r="O133" s="245"/>
      <c r="P133" s="245"/>
      <c r="Q133" s="245"/>
      <c r="R133" s="36"/>
      <c r="T133" s="167" t="s">
        <v>23</v>
      </c>
      <c r="U133" s="43" t="s">
        <v>49</v>
      </c>
      <c r="V133" s="35"/>
      <c r="W133" s="168">
        <f>V133*K133</f>
        <v>0</v>
      </c>
      <c r="X133" s="168">
        <v>0</v>
      </c>
      <c r="Y133" s="168">
        <f>X133*K133</f>
        <v>0</v>
      </c>
      <c r="Z133" s="168">
        <v>0</v>
      </c>
      <c r="AA133" s="169">
        <f>Z133*K133</f>
        <v>0</v>
      </c>
      <c r="AR133" s="17" t="s">
        <v>156</v>
      </c>
      <c r="AT133" s="17" t="s">
        <v>152</v>
      </c>
      <c r="AU133" s="17" t="s">
        <v>107</v>
      </c>
      <c r="AY133" s="17" t="s">
        <v>151</v>
      </c>
      <c r="BE133" s="105">
        <f>IF(U133="základní",N133,0)</f>
        <v>0</v>
      </c>
      <c r="BF133" s="105">
        <f>IF(U133="snížená",N133,0)</f>
        <v>0</v>
      </c>
      <c r="BG133" s="105">
        <f>IF(U133="zákl. přenesená",N133,0)</f>
        <v>0</v>
      </c>
      <c r="BH133" s="105">
        <f>IF(U133="sníž. přenesená",N133,0)</f>
        <v>0</v>
      </c>
      <c r="BI133" s="105">
        <f>IF(U133="nulová",N133,0)</f>
        <v>0</v>
      </c>
      <c r="BJ133" s="17" t="s">
        <v>25</v>
      </c>
      <c r="BK133" s="105">
        <f>ROUND(L133*K133,2)</f>
        <v>0</v>
      </c>
      <c r="BL133" s="17" t="s">
        <v>156</v>
      </c>
      <c r="BM133" s="17" t="s">
        <v>173</v>
      </c>
    </row>
    <row r="134" spans="2:65" s="1" customFormat="1" ht="31.5" customHeight="1">
      <c r="B134" s="34"/>
      <c r="C134" s="163" t="s">
        <v>174</v>
      </c>
      <c r="D134" s="163" t="s">
        <v>152</v>
      </c>
      <c r="E134" s="164" t="s">
        <v>175</v>
      </c>
      <c r="F134" s="242" t="s">
        <v>176</v>
      </c>
      <c r="G134" s="242"/>
      <c r="H134" s="242"/>
      <c r="I134" s="242"/>
      <c r="J134" s="165" t="s">
        <v>172</v>
      </c>
      <c r="K134" s="166">
        <v>5.0999999999999996</v>
      </c>
      <c r="L134" s="243">
        <v>0</v>
      </c>
      <c r="M134" s="244"/>
      <c r="N134" s="245">
        <f>ROUND(L134*K134,2)</f>
        <v>0</v>
      </c>
      <c r="O134" s="245"/>
      <c r="P134" s="245"/>
      <c r="Q134" s="245"/>
      <c r="R134" s="36"/>
      <c r="T134" s="167" t="s">
        <v>23</v>
      </c>
      <c r="U134" s="43" t="s">
        <v>49</v>
      </c>
      <c r="V134" s="35"/>
      <c r="W134" s="168">
        <f>V134*K134</f>
        <v>0</v>
      </c>
      <c r="X134" s="168">
        <v>0</v>
      </c>
      <c r="Y134" s="168">
        <f>X134*K134</f>
        <v>0</v>
      </c>
      <c r="Z134" s="168">
        <v>0</v>
      </c>
      <c r="AA134" s="169">
        <f>Z134*K134</f>
        <v>0</v>
      </c>
      <c r="AR134" s="17" t="s">
        <v>156</v>
      </c>
      <c r="AT134" s="17" t="s">
        <v>152</v>
      </c>
      <c r="AU134" s="17" t="s">
        <v>107</v>
      </c>
      <c r="AY134" s="17" t="s">
        <v>151</v>
      </c>
      <c r="BE134" s="105">
        <f>IF(U134="základní",N134,0)</f>
        <v>0</v>
      </c>
      <c r="BF134" s="105">
        <f>IF(U134="snížená",N134,0)</f>
        <v>0</v>
      </c>
      <c r="BG134" s="105">
        <f>IF(U134="zákl. přenesená",N134,0)</f>
        <v>0</v>
      </c>
      <c r="BH134" s="105">
        <f>IF(U134="sníž. přenesená",N134,0)</f>
        <v>0</v>
      </c>
      <c r="BI134" s="105">
        <f>IF(U134="nulová",N134,0)</f>
        <v>0</v>
      </c>
      <c r="BJ134" s="17" t="s">
        <v>25</v>
      </c>
      <c r="BK134" s="105">
        <f>ROUND(L134*K134,2)</f>
        <v>0</v>
      </c>
      <c r="BL134" s="17" t="s">
        <v>156</v>
      </c>
      <c r="BM134" s="17" t="s">
        <v>177</v>
      </c>
    </row>
    <row r="135" spans="2:65" s="1" customFormat="1" ht="31.5" customHeight="1">
      <c r="B135" s="34"/>
      <c r="C135" s="163" t="s">
        <v>178</v>
      </c>
      <c r="D135" s="163" t="s">
        <v>152</v>
      </c>
      <c r="E135" s="164" t="s">
        <v>179</v>
      </c>
      <c r="F135" s="242" t="s">
        <v>180</v>
      </c>
      <c r="G135" s="242"/>
      <c r="H135" s="242"/>
      <c r="I135" s="242"/>
      <c r="J135" s="165" t="s">
        <v>172</v>
      </c>
      <c r="K135" s="166">
        <v>5.0999999999999996</v>
      </c>
      <c r="L135" s="243">
        <v>0</v>
      </c>
      <c r="M135" s="244"/>
      <c r="N135" s="245">
        <f>ROUND(L135*K135,2)</f>
        <v>0</v>
      </c>
      <c r="O135" s="245"/>
      <c r="P135" s="245"/>
      <c r="Q135" s="245"/>
      <c r="R135" s="36"/>
      <c r="T135" s="167" t="s">
        <v>23</v>
      </c>
      <c r="U135" s="43" t="s">
        <v>49</v>
      </c>
      <c r="V135" s="35"/>
      <c r="W135" s="168">
        <f>V135*K135</f>
        <v>0</v>
      </c>
      <c r="X135" s="168">
        <v>0</v>
      </c>
      <c r="Y135" s="168">
        <f>X135*K135</f>
        <v>0</v>
      </c>
      <c r="Z135" s="168">
        <v>0</v>
      </c>
      <c r="AA135" s="169">
        <f>Z135*K135</f>
        <v>0</v>
      </c>
      <c r="AR135" s="17" t="s">
        <v>156</v>
      </c>
      <c r="AT135" s="17" t="s">
        <v>152</v>
      </c>
      <c r="AU135" s="17" t="s">
        <v>107</v>
      </c>
      <c r="AY135" s="17" t="s">
        <v>151</v>
      </c>
      <c r="BE135" s="105">
        <f>IF(U135="základní",N135,0)</f>
        <v>0</v>
      </c>
      <c r="BF135" s="105">
        <f>IF(U135="snížená",N135,0)</f>
        <v>0</v>
      </c>
      <c r="BG135" s="105">
        <f>IF(U135="zákl. přenesená",N135,0)</f>
        <v>0</v>
      </c>
      <c r="BH135" s="105">
        <f>IF(U135="sníž. přenesená",N135,0)</f>
        <v>0</v>
      </c>
      <c r="BI135" s="105">
        <f>IF(U135="nulová",N135,0)</f>
        <v>0</v>
      </c>
      <c r="BJ135" s="17" t="s">
        <v>25</v>
      </c>
      <c r="BK135" s="105">
        <f>ROUND(L135*K135,2)</f>
        <v>0</v>
      </c>
      <c r="BL135" s="17" t="s">
        <v>156</v>
      </c>
      <c r="BM135" s="17" t="s">
        <v>181</v>
      </c>
    </row>
    <row r="136" spans="2:65" s="9" customFormat="1" ht="37.35" customHeight="1">
      <c r="B136" s="152"/>
      <c r="C136" s="153"/>
      <c r="D136" s="154" t="s">
        <v>121</v>
      </c>
      <c r="E136" s="154"/>
      <c r="F136" s="154"/>
      <c r="G136" s="154"/>
      <c r="H136" s="154"/>
      <c r="I136" s="154"/>
      <c r="J136" s="154"/>
      <c r="K136" s="154"/>
      <c r="L136" s="154"/>
      <c r="M136" s="154"/>
      <c r="N136" s="257">
        <f>BK136</f>
        <v>0</v>
      </c>
      <c r="O136" s="258"/>
      <c r="P136" s="258"/>
      <c r="Q136" s="258"/>
      <c r="R136" s="155"/>
      <c r="T136" s="156"/>
      <c r="U136" s="153"/>
      <c r="V136" s="153"/>
      <c r="W136" s="157">
        <f>W137+W165</f>
        <v>0</v>
      </c>
      <c r="X136" s="153"/>
      <c r="Y136" s="157">
        <f>Y137+Y165</f>
        <v>50.277394500000007</v>
      </c>
      <c r="Z136" s="153"/>
      <c r="AA136" s="158">
        <f>AA137+AA165</f>
        <v>0</v>
      </c>
      <c r="AR136" s="159" t="s">
        <v>162</v>
      </c>
      <c r="AT136" s="160" t="s">
        <v>83</v>
      </c>
      <c r="AU136" s="160" t="s">
        <v>84</v>
      </c>
      <c r="AY136" s="159" t="s">
        <v>151</v>
      </c>
      <c r="BK136" s="161">
        <f>BK137+BK165</f>
        <v>0</v>
      </c>
    </row>
    <row r="137" spans="2:65" s="9" customFormat="1" ht="19.899999999999999" customHeight="1">
      <c r="B137" s="152"/>
      <c r="C137" s="153"/>
      <c r="D137" s="162" t="s">
        <v>122</v>
      </c>
      <c r="E137" s="162"/>
      <c r="F137" s="162"/>
      <c r="G137" s="162"/>
      <c r="H137" s="162"/>
      <c r="I137" s="162"/>
      <c r="J137" s="162"/>
      <c r="K137" s="162"/>
      <c r="L137" s="162"/>
      <c r="M137" s="162"/>
      <c r="N137" s="253">
        <f>BK137</f>
        <v>0</v>
      </c>
      <c r="O137" s="254"/>
      <c r="P137" s="254"/>
      <c r="Q137" s="254"/>
      <c r="R137" s="155"/>
      <c r="T137" s="156"/>
      <c r="U137" s="153"/>
      <c r="V137" s="153"/>
      <c r="W137" s="157">
        <f>SUM(W138:W164)</f>
        <v>0</v>
      </c>
      <c r="X137" s="153"/>
      <c r="Y137" s="157">
        <f>SUM(Y138:Y164)</f>
        <v>0.61550700000000003</v>
      </c>
      <c r="Z137" s="153"/>
      <c r="AA137" s="158">
        <f>SUM(AA138:AA164)</f>
        <v>0</v>
      </c>
      <c r="AR137" s="159" t="s">
        <v>162</v>
      </c>
      <c r="AT137" s="160" t="s">
        <v>83</v>
      </c>
      <c r="AU137" s="160" t="s">
        <v>25</v>
      </c>
      <c r="AY137" s="159" t="s">
        <v>151</v>
      </c>
      <c r="BK137" s="161">
        <f>SUM(BK138:BK164)</f>
        <v>0</v>
      </c>
    </row>
    <row r="138" spans="2:65" s="1" customFormat="1" ht="31.5" customHeight="1">
      <c r="B138" s="34"/>
      <c r="C138" s="163" t="s">
        <v>182</v>
      </c>
      <c r="D138" s="163" t="s">
        <v>152</v>
      </c>
      <c r="E138" s="164" t="s">
        <v>183</v>
      </c>
      <c r="F138" s="242" t="s">
        <v>184</v>
      </c>
      <c r="G138" s="242"/>
      <c r="H138" s="242"/>
      <c r="I138" s="242"/>
      <c r="J138" s="165" t="s">
        <v>185</v>
      </c>
      <c r="K138" s="166">
        <v>6</v>
      </c>
      <c r="L138" s="243">
        <v>0</v>
      </c>
      <c r="M138" s="244"/>
      <c r="N138" s="245">
        <f t="shared" ref="N138:N164" si="5">ROUND(L138*K138,2)</f>
        <v>0</v>
      </c>
      <c r="O138" s="245"/>
      <c r="P138" s="245"/>
      <c r="Q138" s="245"/>
      <c r="R138" s="36"/>
      <c r="T138" s="167" t="s">
        <v>23</v>
      </c>
      <c r="U138" s="43" t="s">
        <v>49</v>
      </c>
      <c r="V138" s="35"/>
      <c r="W138" s="168">
        <f t="shared" ref="W138:W164" si="6">V138*K138</f>
        <v>0</v>
      </c>
      <c r="X138" s="168">
        <v>0</v>
      </c>
      <c r="Y138" s="168">
        <f t="shared" ref="Y138:Y164" si="7">X138*K138</f>
        <v>0</v>
      </c>
      <c r="Z138" s="168">
        <v>0</v>
      </c>
      <c r="AA138" s="169">
        <f t="shared" ref="AA138:AA164" si="8">Z138*K138</f>
        <v>0</v>
      </c>
      <c r="AR138" s="17" t="s">
        <v>186</v>
      </c>
      <c r="AT138" s="17" t="s">
        <v>152</v>
      </c>
      <c r="AU138" s="17" t="s">
        <v>107</v>
      </c>
      <c r="AY138" s="17" t="s">
        <v>151</v>
      </c>
      <c r="BE138" s="105">
        <f t="shared" ref="BE138:BE164" si="9">IF(U138="základní",N138,0)</f>
        <v>0</v>
      </c>
      <c r="BF138" s="105">
        <f t="shared" ref="BF138:BF164" si="10">IF(U138="snížená",N138,0)</f>
        <v>0</v>
      </c>
      <c r="BG138" s="105">
        <f t="shared" ref="BG138:BG164" si="11">IF(U138="zákl. přenesená",N138,0)</f>
        <v>0</v>
      </c>
      <c r="BH138" s="105">
        <f t="shared" ref="BH138:BH164" si="12">IF(U138="sníž. přenesená",N138,0)</f>
        <v>0</v>
      </c>
      <c r="BI138" s="105">
        <f t="shared" ref="BI138:BI164" si="13">IF(U138="nulová",N138,0)</f>
        <v>0</v>
      </c>
      <c r="BJ138" s="17" t="s">
        <v>25</v>
      </c>
      <c r="BK138" s="105">
        <f t="shared" ref="BK138:BK164" si="14">ROUND(L138*K138,2)</f>
        <v>0</v>
      </c>
      <c r="BL138" s="17" t="s">
        <v>186</v>
      </c>
      <c r="BM138" s="17" t="s">
        <v>187</v>
      </c>
    </row>
    <row r="139" spans="2:65" s="1" customFormat="1" ht="31.5" customHeight="1">
      <c r="B139" s="34"/>
      <c r="C139" s="170" t="s">
        <v>188</v>
      </c>
      <c r="D139" s="170" t="s">
        <v>189</v>
      </c>
      <c r="E139" s="171" t="s">
        <v>190</v>
      </c>
      <c r="F139" s="246" t="s">
        <v>191</v>
      </c>
      <c r="G139" s="246"/>
      <c r="H139" s="246"/>
      <c r="I139" s="246"/>
      <c r="J139" s="172" t="s">
        <v>185</v>
      </c>
      <c r="K139" s="173">
        <v>6</v>
      </c>
      <c r="L139" s="247">
        <v>0</v>
      </c>
      <c r="M139" s="248"/>
      <c r="N139" s="249">
        <f t="shared" si="5"/>
        <v>0</v>
      </c>
      <c r="O139" s="245"/>
      <c r="P139" s="245"/>
      <c r="Q139" s="245"/>
      <c r="R139" s="36"/>
      <c r="T139" s="167" t="s">
        <v>23</v>
      </c>
      <c r="U139" s="43" t="s">
        <v>49</v>
      </c>
      <c r="V139" s="35"/>
      <c r="W139" s="168">
        <f t="shared" si="6"/>
        <v>0</v>
      </c>
      <c r="X139" s="168">
        <v>1.17E-4</v>
      </c>
      <c r="Y139" s="168">
        <f t="shared" si="7"/>
        <v>7.0199999999999993E-4</v>
      </c>
      <c r="Z139" s="168">
        <v>0</v>
      </c>
      <c r="AA139" s="169">
        <f t="shared" si="8"/>
        <v>0</v>
      </c>
      <c r="AR139" s="17" t="s">
        <v>192</v>
      </c>
      <c r="AT139" s="17" t="s">
        <v>189</v>
      </c>
      <c r="AU139" s="17" t="s">
        <v>107</v>
      </c>
      <c r="AY139" s="17" t="s">
        <v>151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7" t="s">
        <v>25</v>
      </c>
      <c r="BK139" s="105">
        <f t="shared" si="14"/>
        <v>0</v>
      </c>
      <c r="BL139" s="17" t="s">
        <v>192</v>
      </c>
      <c r="BM139" s="17" t="s">
        <v>193</v>
      </c>
    </row>
    <row r="140" spans="2:65" s="1" customFormat="1" ht="31.5" customHeight="1">
      <c r="B140" s="34"/>
      <c r="C140" s="163" t="s">
        <v>30</v>
      </c>
      <c r="D140" s="163" t="s">
        <v>152</v>
      </c>
      <c r="E140" s="164" t="s">
        <v>194</v>
      </c>
      <c r="F140" s="242" t="s">
        <v>195</v>
      </c>
      <c r="G140" s="242"/>
      <c r="H140" s="242"/>
      <c r="I140" s="242"/>
      <c r="J140" s="165" t="s">
        <v>196</v>
      </c>
      <c r="K140" s="166">
        <v>36</v>
      </c>
      <c r="L140" s="243">
        <v>0</v>
      </c>
      <c r="M140" s="244"/>
      <c r="N140" s="245">
        <f t="shared" si="5"/>
        <v>0</v>
      </c>
      <c r="O140" s="245"/>
      <c r="P140" s="245"/>
      <c r="Q140" s="245"/>
      <c r="R140" s="36"/>
      <c r="T140" s="167" t="s">
        <v>23</v>
      </c>
      <c r="U140" s="43" t="s">
        <v>49</v>
      </c>
      <c r="V140" s="35"/>
      <c r="W140" s="168">
        <f t="shared" si="6"/>
        <v>0</v>
      </c>
      <c r="X140" s="168">
        <v>0</v>
      </c>
      <c r="Y140" s="168">
        <f t="shared" si="7"/>
        <v>0</v>
      </c>
      <c r="Z140" s="168">
        <v>0</v>
      </c>
      <c r="AA140" s="169">
        <f t="shared" si="8"/>
        <v>0</v>
      </c>
      <c r="AR140" s="17" t="s">
        <v>186</v>
      </c>
      <c r="AT140" s="17" t="s">
        <v>152</v>
      </c>
      <c r="AU140" s="17" t="s">
        <v>107</v>
      </c>
      <c r="AY140" s="17" t="s">
        <v>151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7" t="s">
        <v>25</v>
      </c>
      <c r="BK140" s="105">
        <f t="shared" si="14"/>
        <v>0</v>
      </c>
      <c r="BL140" s="17" t="s">
        <v>186</v>
      </c>
      <c r="BM140" s="17" t="s">
        <v>197</v>
      </c>
    </row>
    <row r="141" spans="2:65" s="1" customFormat="1" ht="44.25" customHeight="1">
      <c r="B141" s="34"/>
      <c r="C141" s="163" t="s">
        <v>198</v>
      </c>
      <c r="D141" s="163" t="s">
        <v>152</v>
      </c>
      <c r="E141" s="164" t="s">
        <v>199</v>
      </c>
      <c r="F141" s="242" t="s">
        <v>200</v>
      </c>
      <c r="G141" s="242"/>
      <c r="H141" s="242"/>
      <c r="I141" s="242"/>
      <c r="J141" s="165" t="s">
        <v>196</v>
      </c>
      <c r="K141" s="166">
        <v>48</v>
      </c>
      <c r="L141" s="243">
        <v>0</v>
      </c>
      <c r="M141" s="244"/>
      <c r="N141" s="245">
        <f t="shared" si="5"/>
        <v>0</v>
      </c>
      <c r="O141" s="245"/>
      <c r="P141" s="245"/>
      <c r="Q141" s="245"/>
      <c r="R141" s="36"/>
      <c r="T141" s="167" t="s">
        <v>23</v>
      </c>
      <c r="U141" s="43" t="s">
        <v>49</v>
      </c>
      <c r="V141" s="35"/>
      <c r="W141" s="168">
        <f t="shared" si="6"/>
        <v>0</v>
      </c>
      <c r="X141" s="168">
        <v>0</v>
      </c>
      <c r="Y141" s="168">
        <f t="shared" si="7"/>
        <v>0</v>
      </c>
      <c r="Z141" s="168">
        <v>0</v>
      </c>
      <c r="AA141" s="169">
        <f t="shared" si="8"/>
        <v>0</v>
      </c>
      <c r="AR141" s="17" t="s">
        <v>186</v>
      </c>
      <c r="AT141" s="17" t="s">
        <v>152</v>
      </c>
      <c r="AU141" s="17" t="s">
        <v>107</v>
      </c>
      <c r="AY141" s="17" t="s">
        <v>151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7" t="s">
        <v>25</v>
      </c>
      <c r="BK141" s="105">
        <f t="shared" si="14"/>
        <v>0</v>
      </c>
      <c r="BL141" s="17" t="s">
        <v>186</v>
      </c>
      <c r="BM141" s="17" t="s">
        <v>201</v>
      </c>
    </row>
    <row r="142" spans="2:65" s="1" customFormat="1" ht="44.25" customHeight="1">
      <c r="B142" s="34"/>
      <c r="C142" s="163" t="s">
        <v>202</v>
      </c>
      <c r="D142" s="163" t="s">
        <v>152</v>
      </c>
      <c r="E142" s="164" t="s">
        <v>203</v>
      </c>
      <c r="F142" s="242" t="s">
        <v>204</v>
      </c>
      <c r="G142" s="242"/>
      <c r="H142" s="242"/>
      <c r="I142" s="242"/>
      <c r="J142" s="165" t="s">
        <v>196</v>
      </c>
      <c r="K142" s="166">
        <v>48</v>
      </c>
      <c r="L142" s="243">
        <v>0</v>
      </c>
      <c r="M142" s="244"/>
      <c r="N142" s="245">
        <f t="shared" si="5"/>
        <v>0</v>
      </c>
      <c r="O142" s="245"/>
      <c r="P142" s="245"/>
      <c r="Q142" s="245"/>
      <c r="R142" s="36"/>
      <c r="T142" s="167" t="s">
        <v>23</v>
      </c>
      <c r="U142" s="43" t="s">
        <v>49</v>
      </c>
      <c r="V142" s="35"/>
      <c r="W142" s="168">
        <f t="shared" si="6"/>
        <v>0</v>
      </c>
      <c r="X142" s="168">
        <v>0</v>
      </c>
      <c r="Y142" s="168">
        <f t="shared" si="7"/>
        <v>0</v>
      </c>
      <c r="Z142" s="168">
        <v>0</v>
      </c>
      <c r="AA142" s="169">
        <f t="shared" si="8"/>
        <v>0</v>
      </c>
      <c r="AR142" s="17" t="s">
        <v>186</v>
      </c>
      <c r="AT142" s="17" t="s">
        <v>152</v>
      </c>
      <c r="AU142" s="17" t="s">
        <v>107</v>
      </c>
      <c r="AY142" s="17" t="s">
        <v>151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7" t="s">
        <v>25</v>
      </c>
      <c r="BK142" s="105">
        <f t="shared" si="14"/>
        <v>0</v>
      </c>
      <c r="BL142" s="17" t="s">
        <v>186</v>
      </c>
      <c r="BM142" s="17" t="s">
        <v>205</v>
      </c>
    </row>
    <row r="143" spans="2:65" s="1" customFormat="1" ht="31.5" customHeight="1">
      <c r="B143" s="34"/>
      <c r="C143" s="163" t="s">
        <v>206</v>
      </c>
      <c r="D143" s="163" t="s">
        <v>152</v>
      </c>
      <c r="E143" s="164" t="s">
        <v>207</v>
      </c>
      <c r="F143" s="242" t="s">
        <v>208</v>
      </c>
      <c r="G143" s="242"/>
      <c r="H143" s="242"/>
      <c r="I143" s="242"/>
      <c r="J143" s="165" t="s">
        <v>196</v>
      </c>
      <c r="K143" s="166">
        <v>6</v>
      </c>
      <c r="L143" s="243">
        <v>0</v>
      </c>
      <c r="M143" s="244"/>
      <c r="N143" s="245">
        <f t="shared" si="5"/>
        <v>0</v>
      </c>
      <c r="O143" s="245"/>
      <c r="P143" s="245"/>
      <c r="Q143" s="245"/>
      <c r="R143" s="36"/>
      <c r="T143" s="167" t="s">
        <v>23</v>
      </c>
      <c r="U143" s="43" t="s">
        <v>49</v>
      </c>
      <c r="V143" s="35"/>
      <c r="W143" s="168">
        <f t="shared" si="6"/>
        <v>0</v>
      </c>
      <c r="X143" s="168">
        <v>0</v>
      </c>
      <c r="Y143" s="168">
        <f t="shared" si="7"/>
        <v>0</v>
      </c>
      <c r="Z143" s="168">
        <v>0</v>
      </c>
      <c r="AA143" s="169">
        <f t="shared" si="8"/>
        <v>0</v>
      </c>
      <c r="AR143" s="17" t="s">
        <v>186</v>
      </c>
      <c r="AT143" s="17" t="s">
        <v>152</v>
      </c>
      <c r="AU143" s="17" t="s">
        <v>107</v>
      </c>
      <c r="AY143" s="17" t="s">
        <v>151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7" t="s">
        <v>25</v>
      </c>
      <c r="BK143" s="105">
        <f t="shared" si="14"/>
        <v>0</v>
      </c>
      <c r="BL143" s="17" t="s">
        <v>186</v>
      </c>
      <c r="BM143" s="17" t="s">
        <v>209</v>
      </c>
    </row>
    <row r="144" spans="2:65" s="1" customFormat="1" ht="31.5" customHeight="1">
      <c r="B144" s="34"/>
      <c r="C144" s="170" t="s">
        <v>210</v>
      </c>
      <c r="D144" s="170" t="s">
        <v>189</v>
      </c>
      <c r="E144" s="171" t="s">
        <v>211</v>
      </c>
      <c r="F144" s="246" t="s">
        <v>212</v>
      </c>
      <c r="G144" s="246"/>
      <c r="H144" s="246"/>
      <c r="I144" s="246"/>
      <c r="J144" s="172" t="s">
        <v>213</v>
      </c>
      <c r="K144" s="173">
        <v>6</v>
      </c>
      <c r="L144" s="247">
        <v>0</v>
      </c>
      <c r="M144" s="248"/>
      <c r="N144" s="249">
        <f t="shared" si="5"/>
        <v>0</v>
      </c>
      <c r="O144" s="245"/>
      <c r="P144" s="245"/>
      <c r="Q144" s="245"/>
      <c r="R144" s="36"/>
      <c r="T144" s="167" t="s">
        <v>23</v>
      </c>
      <c r="U144" s="43" t="s">
        <v>49</v>
      </c>
      <c r="V144" s="35"/>
      <c r="W144" s="168">
        <f t="shared" si="6"/>
        <v>0</v>
      </c>
      <c r="X144" s="168">
        <v>0</v>
      </c>
      <c r="Y144" s="168">
        <f t="shared" si="7"/>
        <v>0</v>
      </c>
      <c r="Z144" s="168">
        <v>0</v>
      </c>
      <c r="AA144" s="169">
        <f t="shared" si="8"/>
        <v>0</v>
      </c>
      <c r="AR144" s="17" t="s">
        <v>214</v>
      </c>
      <c r="AT144" s="17" t="s">
        <v>189</v>
      </c>
      <c r="AU144" s="17" t="s">
        <v>107</v>
      </c>
      <c r="AY144" s="17" t="s">
        <v>151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7" t="s">
        <v>25</v>
      </c>
      <c r="BK144" s="105">
        <f t="shared" si="14"/>
        <v>0</v>
      </c>
      <c r="BL144" s="17" t="s">
        <v>186</v>
      </c>
      <c r="BM144" s="17" t="s">
        <v>215</v>
      </c>
    </row>
    <row r="145" spans="2:65" s="1" customFormat="1" ht="31.5" customHeight="1">
      <c r="B145" s="34"/>
      <c r="C145" s="163" t="s">
        <v>11</v>
      </c>
      <c r="D145" s="163" t="s">
        <v>152</v>
      </c>
      <c r="E145" s="164" t="s">
        <v>216</v>
      </c>
      <c r="F145" s="242" t="s">
        <v>217</v>
      </c>
      <c r="G145" s="242"/>
      <c r="H145" s="242"/>
      <c r="I145" s="242"/>
      <c r="J145" s="165" t="s">
        <v>196</v>
      </c>
      <c r="K145" s="166">
        <v>6</v>
      </c>
      <c r="L145" s="243">
        <v>0</v>
      </c>
      <c r="M145" s="244"/>
      <c r="N145" s="245">
        <f t="shared" si="5"/>
        <v>0</v>
      </c>
      <c r="O145" s="245"/>
      <c r="P145" s="245"/>
      <c r="Q145" s="245"/>
      <c r="R145" s="36"/>
      <c r="T145" s="167" t="s">
        <v>23</v>
      </c>
      <c r="U145" s="43" t="s">
        <v>49</v>
      </c>
      <c r="V145" s="35"/>
      <c r="W145" s="168">
        <f t="shared" si="6"/>
        <v>0</v>
      </c>
      <c r="X145" s="168">
        <v>0</v>
      </c>
      <c r="Y145" s="168">
        <f t="shared" si="7"/>
        <v>0</v>
      </c>
      <c r="Z145" s="168">
        <v>0</v>
      </c>
      <c r="AA145" s="169">
        <f t="shared" si="8"/>
        <v>0</v>
      </c>
      <c r="AR145" s="17" t="s">
        <v>186</v>
      </c>
      <c r="AT145" s="17" t="s">
        <v>152</v>
      </c>
      <c r="AU145" s="17" t="s">
        <v>107</v>
      </c>
      <c r="AY145" s="17" t="s">
        <v>151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7" t="s">
        <v>25</v>
      </c>
      <c r="BK145" s="105">
        <f t="shared" si="14"/>
        <v>0</v>
      </c>
      <c r="BL145" s="17" t="s">
        <v>186</v>
      </c>
      <c r="BM145" s="17" t="s">
        <v>218</v>
      </c>
    </row>
    <row r="146" spans="2:65" s="1" customFormat="1" ht="22.5" customHeight="1">
      <c r="B146" s="34"/>
      <c r="C146" s="163" t="s">
        <v>219</v>
      </c>
      <c r="D146" s="163" t="s">
        <v>152</v>
      </c>
      <c r="E146" s="164" t="s">
        <v>220</v>
      </c>
      <c r="F146" s="242" t="s">
        <v>221</v>
      </c>
      <c r="G146" s="242"/>
      <c r="H146" s="242"/>
      <c r="I146" s="242"/>
      <c r="J146" s="165" t="s">
        <v>196</v>
      </c>
      <c r="K146" s="166">
        <v>6</v>
      </c>
      <c r="L146" s="243">
        <v>0</v>
      </c>
      <c r="M146" s="244"/>
      <c r="N146" s="245">
        <f t="shared" si="5"/>
        <v>0</v>
      </c>
      <c r="O146" s="245"/>
      <c r="P146" s="245"/>
      <c r="Q146" s="245"/>
      <c r="R146" s="36"/>
      <c r="T146" s="167" t="s">
        <v>23</v>
      </c>
      <c r="U146" s="43" t="s">
        <v>49</v>
      </c>
      <c r="V146" s="35"/>
      <c r="W146" s="168">
        <f t="shared" si="6"/>
        <v>0</v>
      </c>
      <c r="X146" s="168">
        <v>0</v>
      </c>
      <c r="Y146" s="168">
        <f t="shared" si="7"/>
        <v>0</v>
      </c>
      <c r="Z146" s="168">
        <v>0</v>
      </c>
      <c r="AA146" s="169">
        <f t="shared" si="8"/>
        <v>0</v>
      </c>
      <c r="AR146" s="17" t="s">
        <v>186</v>
      </c>
      <c r="AT146" s="17" t="s">
        <v>152</v>
      </c>
      <c r="AU146" s="17" t="s">
        <v>107</v>
      </c>
      <c r="AY146" s="17" t="s">
        <v>151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7" t="s">
        <v>25</v>
      </c>
      <c r="BK146" s="105">
        <f t="shared" si="14"/>
        <v>0</v>
      </c>
      <c r="BL146" s="17" t="s">
        <v>186</v>
      </c>
      <c r="BM146" s="17" t="s">
        <v>222</v>
      </c>
    </row>
    <row r="147" spans="2:65" s="1" customFormat="1" ht="31.5" customHeight="1">
      <c r="B147" s="34"/>
      <c r="C147" s="170" t="s">
        <v>223</v>
      </c>
      <c r="D147" s="170" t="s">
        <v>189</v>
      </c>
      <c r="E147" s="171" t="s">
        <v>224</v>
      </c>
      <c r="F147" s="246" t="s">
        <v>225</v>
      </c>
      <c r="G147" s="246"/>
      <c r="H147" s="246"/>
      <c r="I147" s="246"/>
      <c r="J147" s="172" t="s">
        <v>196</v>
      </c>
      <c r="K147" s="173">
        <v>6</v>
      </c>
      <c r="L147" s="247">
        <v>0</v>
      </c>
      <c r="M147" s="248"/>
      <c r="N147" s="249">
        <f t="shared" si="5"/>
        <v>0</v>
      </c>
      <c r="O147" s="245"/>
      <c r="P147" s="245"/>
      <c r="Q147" s="245"/>
      <c r="R147" s="36"/>
      <c r="T147" s="167" t="s">
        <v>23</v>
      </c>
      <c r="U147" s="43" t="s">
        <v>49</v>
      </c>
      <c r="V147" s="35"/>
      <c r="W147" s="168">
        <f t="shared" si="6"/>
        <v>0</v>
      </c>
      <c r="X147" s="168">
        <v>5.1999999999999998E-2</v>
      </c>
      <c r="Y147" s="168">
        <f t="shared" si="7"/>
        <v>0.312</v>
      </c>
      <c r="Z147" s="168">
        <v>0</v>
      </c>
      <c r="AA147" s="169">
        <f t="shared" si="8"/>
        <v>0</v>
      </c>
      <c r="AR147" s="17" t="s">
        <v>192</v>
      </c>
      <c r="AT147" s="17" t="s">
        <v>189</v>
      </c>
      <c r="AU147" s="17" t="s">
        <v>107</v>
      </c>
      <c r="AY147" s="17" t="s">
        <v>151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7" t="s">
        <v>25</v>
      </c>
      <c r="BK147" s="105">
        <f t="shared" si="14"/>
        <v>0</v>
      </c>
      <c r="BL147" s="17" t="s">
        <v>192</v>
      </c>
      <c r="BM147" s="17" t="s">
        <v>226</v>
      </c>
    </row>
    <row r="148" spans="2:65" s="1" customFormat="1" ht="31.5" customHeight="1">
      <c r="B148" s="34"/>
      <c r="C148" s="163" t="s">
        <v>227</v>
      </c>
      <c r="D148" s="163" t="s">
        <v>152</v>
      </c>
      <c r="E148" s="164" t="s">
        <v>228</v>
      </c>
      <c r="F148" s="242" t="s">
        <v>229</v>
      </c>
      <c r="G148" s="242"/>
      <c r="H148" s="242"/>
      <c r="I148" s="242"/>
      <c r="J148" s="165" t="s">
        <v>196</v>
      </c>
      <c r="K148" s="166">
        <v>6</v>
      </c>
      <c r="L148" s="243">
        <v>0</v>
      </c>
      <c r="M148" s="244"/>
      <c r="N148" s="245">
        <f t="shared" si="5"/>
        <v>0</v>
      </c>
      <c r="O148" s="245"/>
      <c r="P148" s="245"/>
      <c r="Q148" s="245"/>
      <c r="R148" s="36"/>
      <c r="T148" s="167" t="s">
        <v>23</v>
      </c>
      <c r="U148" s="43" t="s">
        <v>49</v>
      </c>
      <c r="V148" s="35"/>
      <c r="W148" s="168">
        <f t="shared" si="6"/>
        <v>0</v>
      </c>
      <c r="X148" s="168">
        <v>0</v>
      </c>
      <c r="Y148" s="168">
        <f t="shared" si="7"/>
        <v>0</v>
      </c>
      <c r="Z148" s="168">
        <v>0</v>
      </c>
      <c r="AA148" s="169">
        <f t="shared" si="8"/>
        <v>0</v>
      </c>
      <c r="AR148" s="17" t="s">
        <v>186</v>
      </c>
      <c r="AT148" s="17" t="s">
        <v>152</v>
      </c>
      <c r="AU148" s="17" t="s">
        <v>107</v>
      </c>
      <c r="AY148" s="17" t="s">
        <v>151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7" t="s">
        <v>25</v>
      </c>
      <c r="BK148" s="105">
        <f t="shared" si="14"/>
        <v>0</v>
      </c>
      <c r="BL148" s="17" t="s">
        <v>186</v>
      </c>
      <c r="BM148" s="17" t="s">
        <v>230</v>
      </c>
    </row>
    <row r="149" spans="2:65" s="1" customFormat="1" ht="31.5" customHeight="1">
      <c r="B149" s="34"/>
      <c r="C149" s="163" t="s">
        <v>231</v>
      </c>
      <c r="D149" s="163" t="s">
        <v>152</v>
      </c>
      <c r="E149" s="164" t="s">
        <v>232</v>
      </c>
      <c r="F149" s="242" t="s">
        <v>233</v>
      </c>
      <c r="G149" s="242"/>
      <c r="H149" s="242"/>
      <c r="I149" s="242"/>
      <c r="J149" s="165" t="s">
        <v>196</v>
      </c>
      <c r="K149" s="166">
        <v>6</v>
      </c>
      <c r="L149" s="243">
        <v>0</v>
      </c>
      <c r="M149" s="244"/>
      <c r="N149" s="245">
        <f t="shared" si="5"/>
        <v>0</v>
      </c>
      <c r="O149" s="245"/>
      <c r="P149" s="245"/>
      <c r="Q149" s="245"/>
      <c r="R149" s="36"/>
      <c r="T149" s="167" t="s">
        <v>23</v>
      </c>
      <c r="U149" s="43" t="s">
        <v>49</v>
      </c>
      <c r="V149" s="35"/>
      <c r="W149" s="168">
        <f t="shared" si="6"/>
        <v>0</v>
      </c>
      <c r="X149" s="168">
        <v>0</v>
      </c>
      <c r="Y149" s="168">
        <f t="shared" si="7"/>
        <v>0</v>
      </c>
      <c r="Z149" s="168">
        <v>0</v>
      </c>
      <c r="AA149" s="169">
        <f t="shared" si="8"/>
        <v>0</v>
      </c>
      <c r="AR149" s="17" t="s">
        <v>186</v>
      </c>
      <c r="AT149" s="17" t="s">
        <v>152</v>
      </c>
      <c r="AU149" s="17" t="s">
        <v>107</v>
      </c>
      <c r="AY149" s="17" t="s">
        <v>151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7" t="s">
        <v>25</v>
      </c>
      <c r="BK149" s="105">
        <f t="shared" si="14"/>
        <v>0</v>
      </c>
      <c r="BL149" s="17" t="s">
        <v>186</v>
      </c>
      <c r="BM149" s="17" t="s">
        <v>234</v>
      </c>
    </row>
    <row r="150" spans="2:65" s="1" customFormat="1" ht="22.5" customHeight="1">
      <c r="B150" s="34"/>
      <c r="C150" s="170" t="s">
        <v>235</v>
      </c>
      <c r="D150" s="170" t="s">
        <v>189</v>
      </c>
      <c r="E150" s="171" t="s">
        <v>236</v>
      </c>
      <c r="F150" s="246" t="s">
        <v>237</v>
      </c>
      <c r="G150" s="246"/>
      <c r="H150" s="246"/>
      <c r="I150" s="246"/>
      <c r="J150" s="172" t="s">
        <v>213</v>
      </c>
      <c r="K150" s="173">
        <v>6</v>
      </c>
      <c r="L150" s="247">
        <v>0</v>
      </c>
      <c r="M150" s="248"/>
      <c r="N150" s="249">
        <f t="shared" si="5"/>
        <v>0</v>
      </c>
      <c r="O150" s="245"/>
      <c r="P150" s="245"/>
      <c r="Q150" s="245"/>
      <c r="R150" s="36"/>
      <c r="T150" s="167" t="s">
        <v>23</v>
      </c>
      <c r="U150" s="43" t="s">
        <v>49</v>
      </c>
      <c r="V150" s="35"/>
      <c r="W150" s="168">
        <f t="shared" si="6"/>
        <v>0</v>
      </c>
      <c r="X150" s="168">
        <v>0</v>
      </c>
      <c r="Y150" s="168">
        <f t="shared" si="7"/>
        <v>0</v>
      </c>
      <c r="Z150" s="168">
        <v>0</v>
      </c>
      <c r="AA150" s="169">
        <f t="shared" si="8"/>
        <v>0</v>
      </c>
      <c r="AR150" s="17" t="s">
        <v>214</v>
      </c>
      <c r="AT150" s="17" t="s">
        <v>189</v>
      </c>
      <c r="AU150" s="17" t="s">
        <v>107</v>
      </c>
      <c r="AY150" s="17" t="s">
        <v>151</v>
      </c>
      <c r="BE150" s="105">
        <f t="shared" si="9"/>
        <v>0</v>
      </c>
      <c r="BF150" s="105">
        <f t="shared" si="10"/>
        <v>0</v>
      </c>
      <c r="BG150" s="105">
        <f t="shared" si="11"/>
        <v>0</v>
      </c>
      <c r="BH150" s="105">
        <f t="shared" si="12"/>
        <v>0</v>
      </c>
      <c r="BI150" s="105">
        <f t="shared" si="13"/>
        <v>0</v>
      </c>
      <c r="BJ150" s="17" t="s">
        <v>25</v>
      </c>
      <c r="BK150" s="105">
        <f t="shared" si="14"/>
        <v>0</v>
      </c>
      <c r="BL150" s="17" t="s">
        <v>186</v>
      </c>
      <c r="BM150" s="17" t="s">
        <v>238</v>
      </c>
    </row>
    <row r="151" spans="2:65" s="1" customFormat="1" ht="31.5" customHeight="1">
      <c r="B151" s="34"/>
      <c r="C151" s="163" t="s">
        <v>10</v>
      </c>
      <c r="D151" s="163" t="s">
        <v>152</v>
      </c>
      <c r="E151" s="164" t="s">
        <v>239</v>
      </c>
      <c r="F151" s="242" t="s">
        <v>240</v>
      </c>
      <c r="G151" s="242"/>
      <c r="H151" s="242"/>
      <c r="I151" s="242"/>
      <c r="J151" s="165" t="s">
        <v>196</v>
      </c>
      <c r="K151" s="166">
        <v>6</v>
      </c>
      <c r="L151" s="243">
        <v>0</v>
      </c>
      <c r="M151" s="244"/>
      <c r="N151" s="245">
        <f t="shared" si="5"/>
        <v>0</v>
      </c>
      <c r="O151" s="245"/>
      <c r="P151" s="245"/>
      <c r="Q151" s="245"/>
      <c r="R151" s="36"/>
      <c r="T151" s="167" t="s">
        <v>23</v>
      </c>
      <c r="U151" s="43" t="s">
        <v>49</v>
      </c>
      <c r="V151" s="35"/>
      <c r="W151" s="168">
        <f t="shared" si="6"/>
        <v>0</v>
      </c>
      <c r="X151" s="168">
        <v>0</v>
      </c>
      <c r="Y151" s="168">
        <f t="shared" si="7"/>
        <v>0</v>
      </c>
      <c r="Z151" s="168">
        <v>0</v>
      </c>
      <c r="AA151" s="169">
        <f t="shared" si="8"/>
        <v>0</v>
      </c>
      <c r="AR151" s="17" t="s">
        <v>186</v>
      </c>
      <c r="AT151" s="17" t="s">
        <v>152</v>
      </c>
      <c r="AU151" s="17" t="s">
        <v>107</v>
      </c>
      <c r="AY151" s="17" t="s">
        <v>151</v>
      </c>
      <c r="BE151" s="105">
        <f t="shared" si="9"/>
        <v>0</v>
      </c>
      <c r="BF151" s="105">
        <f t="shared" si="10"/>
        <v>0</v>
      </c>
      <c r="BG151" s="105">
        <f t="shared" si="11"/>
        <v>0</v>
      </c>
      <c r="BH151" s="105">
        <f t="shared" si="12"/>
        <v>0</v>
      </c>
      <c r="BI151" s="105">
        <f t="shared" si="13"/>
        <v>0</v>
      </c>
      <c r="BJ151" s="17" t="s">
        <v>25</v>
      </c>
      <c r="BK151" s="105">
        <f t="shared" si="14"/>
        <v>0</v>
      </c>
      <c r="BL151" s="17" t="s">
        <v>186</v>
      </c>
      <c r="BM151" s="17" t="s">
        <v>241</v>
      </c>
    </row>
    <row r="152" spans="2:65" s="1" customFormat="1" ht="44.25" customHeight="1">
      <c r="B152" s="34"/>
      <c r="C152" s="163" t="s">
        <v>242</v>
      </c>
      <c r="D152" s="163" t="s">
        <v>152</v>
      </c>
      <c r="E152" s="164" t="s">
        <v>243</v>
      </c>
      <c r="F152" s="242" t="s">
        <v>244</v>
      </c>
      <c r="G152" s="242"/>
      <c r="H152" s="242"/>
      <c r="I152" s="242"/>
      <c r="J152" s="165" t="s">
        <v>185</v>
      </c>
      <c r="K152" s="166">
        <v>181.5</v>
      </c>
      <c r="L152" s="243">
        <v>0</v>
      </c>
      <c r="M152" s="244"/>
      <c r="N152" s="245">
        <f t="shared" si="5"/>
        <v>0</v>
      </c>
      <c r="O152" s="245"/>
      <c r="P152" s="245"/>
      <c r="Q152" s="245"/>
      <c r="R152" s="36"/>
      <c r="T152" s="167" t="s">
        <v>23</v>
      </c>
      <c r="U152" s="43" t="s">
        <v>49</v>
      </c>
      <c r="V152" s="35"/>
      <c r="W152" s="168">
        <f t="shared" si="6"/>
        <v>0</v>
      </c>
      <c r="X152" s="168">
        <v>0</v>
      </c>
      <c r="Y152" s="168">
        <f t="shared" si="7"/>
        <v>0</v>
      </c>
      <c r="Z152" s="168">
        <v>0</v>
      </c>
      <c r="AA152" s="169">
        <f t="shared" si="8"/>
        <v>0</v>
      </c>
      <c r="AR152" s="17" t="s">
        <v>186</v>
      </c>
      <c r="AT152" s="17" t="s">
        <v>152</v>
      </c>
      <c r="AU152" s="17" t="s">
        <v>107</v>
      </c>
      <c r="AY152" s="17" t="s">
        <v>151</v>
      </c>
      <c r="BE152" s="105">
        <f t="shared" si="9"/>
        <v>0</v>
      </c>
      <c r="BF152" s="105">
        <f t="shared" si="10"/>
        <v>0</v>
      </c>
      <c r="BG152" s="105">
        <f t="shared" si="11"/>
        <v>0</v>
      </c>
      <c r="BH152" s="105">
        <f t="shared" si="12"/>
        <v>0</v>
      </c>
      <c r="BI152" s="105">
        <f t="shared" si="13"/>
        <v>0</v>
      </c>
      <c r="BJ152" s="17" t="s">
        <v>25</v>
      </c>
      <c r="BK152" s="105">
        <f t="shared" si="14"/>
        <v>0</v>
      </c>
      <c r="BL152" s="17" t="s">
        <v>186</v>
      </c>
      <c r="BM152" s="17" t="s">
        <v>245</v>
      </c>
    </row>
    <row r="153" spans="2:65" s="1" customFormat="1" ht="22.5" customHeight="1">
      <c r="B153" s="34"/>
      <c r="C153" s="170" t="s">
        <v>246</v>
      </c>
      <c r="D153" s="170" t="s">
        <v>189</v>
      </c>
      <c r="E153" s="171" t="s">
        <v>247</v>
      </c>
      <c r="F153" s="246" t="s">
        <v>248</v>
      </c>
      <c r="G153" s="246"/>
      <c r="H153" s="246"/>
      <c r="I153" s="246"/>
      <c r="J153" s="172" t="s">
        <v>185</v>
      </c>
      <c r="K153" s="173">
        <v>181.5</v>
      </c>
      <c r="L153" s="247">
        <v>0</v>
      </c>
      <c r="M153" s="248"/>
      <c r="N153" s="249">
        <f t="shared" si="5"/>
        <v>0</v>
      </c>
      <c r="O153" s="245"/>
      <c r="P153" s="245"/>
      <c r="Q153" s="245"/>
      <c r="R153" s="36"/>
      <c r="T153" s="167" t="s">
        <v>23</v>
      </c>
      <c r="U153" s="43" t="s">
        <v>49</v>
      </c>
      <c r="V153" s="35"/>
      <c r="W153" s="168">
        <f t="shared" si="6"/>
        <v>0</v>
      </c>
      <c r="X153" s="168">
        <v>1E-3</v>
      </c>
      <c r="Y153" s="168">
        <f t="shared" si="7"/>
        <v>0.18149999999999999</v>
      </c>
      <c r="Z153" s="168">
        <v>0</v>
      </c>
      <c r="AA153" s="169">
        <f t="shared" si="8"/>
        <v>0</v>
      </c>
      <c r="AR153" s="17" t="s">
        <v>192</v>
      </c>
      <c r="AT153" s="17" t="s">
        <v>189</v>
      </c>
      <c r="AU153" s="17" t="s">
        <v>107</v>
      </c>
      <c r="AY153" s="17" t="s">
        <v>151</v>
      </c>
      <c r="BE153" s="105">
        <f t="shared" si="9"/>
        <v>0</v>
      </c>
      <c r="BF153" s="105">
        <f t="shared" si="10"/>
        <v>0</v>
      </c>
      <c r="BG153" s="105">
        <f t="shared" si="11"/>
        <v>0</v>
      </c>
      <c r="BH153" s="105">
        <f t="shared" si="12"/>
        <v>0</v>
      </c>
      <c r="BI153" s="105">
        <f t="shared" si="13"/>
        <v>0</v>
      </c>
      <c r="BJ153" s="17" t="s">
        <v>25</v>
      </c>
      <c r="BK153" s="105">
        <f t="shared" si="14"/>
        <v>0</v>
      </c>
      <c r="BL153" s="17" t="s">
        <v>192</v>
      </c>
      <c r="BM153" s="17" t="s">
        <v>249</v>
      </c>
    </row>
    <row r="154" spans="2:65" s="1" customFormat="1" ht="31.5" customHeight="1">
      <c r="B154" s="34"/>
      <c r="C154" s="163" t="s">
        <v>250</v>
      </c>
      <c r="D154" s="163" t="s">
        <v>152</v>
      </c>
      <c r="E154" s="164" t="s">
        <v>251</v>
      </c>
      <c r="F154" s="242" t="s">
        <v>252</v>
      </c>
      <c r="G154" s="242"/>
      <c r="H154" s="242"/>
      <c r="I154" s="242"/>
      <c r="J154" s="165" t="s">
        <v>196</v>
      </c>
      <c r="K154" s="166">
        <v>12</v>
      </c>
      <c r="L154" s="243">
        <v>0</v>
      </c>
      <c r="M154" s="244"/>
      <c r="N154" s="245">
        <f t="shared" si="5"/>
        <v>0</v>
      </c>
      <c r="O154" s="245"/>
      <c r="P154" s="245"/>
      <c r="Q154" s="245"/>
      <c r="R154" s="36"/>
      <c r="T154" s="167" t="s">
        <v>23</v>
      </c>
      <c r="U154" s="43" t="s">
        <v>49</v>
      </c>
      <c r="V154" s="35"/>
      <c r="W154" s="168">
        <f t="shared" si="6"/>
        <v>0</v>
      </c>
      <c r="X154" s="168">
        <v>0</v>
      </c>
      <c r="Y154" s="168">
        <f t="shared" si="7"/>
        <v>0</v>
      </c>
      <c r="Z154" s="168">
        <v>0</v>
      </c>
      <c r="AA154" s="169">
        <f t="shared" si="8"/>
        <v>0</v>
      </c>
      <c r="AR154" s="17" t="s">
        <v>186</v>
      </c>
      <c r="AT154" s="17" t="s">
        <v>152</v>
      </c>
      <c r="AU154" s="17" t="s">
        <v>107</v>
      </c>
      <c r="AY154" s="17" t="s">
        <v>151</v>
      </c>
      <c r="BE154" s="105">
        <f t="shared" si="9"/>
        <v>0</v>
      </c>
      <c r="BF154" s="105">
        <f t="shared" si="10"/>
        <v>0</v>
      </c>
      <c r="BG154" s="105">
        <f t="shared" si="11"/>
        <v>0</v>
      </c>
      <c r="BH154" s="105">
        <f t="shared" si="12"/>
        <v>0</v>
      </c>
      <c r="BI154" s="105">
        <f t="shared" si="13"/>
        <v>0</v>
      </c>
      <c r="BJ154" s="17" t="s">
        <v>25</v>
      </c>
      <c r="BK154" s="105">
        <f t="shared" si="14"/>
        <v>0</v>
      </c>
      <c r="BL154" s="17" t="s">
        <v>186</v>
      </c>
      <c r="BM154" s="17" t="s">
        <v>253</v>
      </c>
    </row>
    <row r="155" spans="2:65" s="1" customFormat="1" ht="22.5" customHeight="1">
      <c r="B155" s="34"/>
      <c r="C155" s="170" t="s">
        <v>254</v>
      </c>
      <c r="D155" s="170" t="s">
        <v>189</v>
      </c>
      <c r="E155" s="171" t="s">
        <v>255</v>
      </c>
      <c r="F155" s="246" t="s">
        <v>256</v>
      </c>
      <c r="G155" s="246"/>
      <c r="H155" s="246"/>
      <c r="I155" s="246"/>
      <c r="J155" s="172" t="s">
        <v>196</v>
      </c>
      <c r="K155" s="173">
        <v>6</v>
      </c>
      <c r="L155" s="247">
        <v>0</v>
      </c>
      <c r="M155" s="248"/>
      <c r="N155" s="249">
        <f t="shared" si="5"/>
        <v>0</v>
      </c>
      <c r="O155" s="245"/>
      <c r="P155" s="245"/>
      <c r="Q155" s="245"/>
      <c r="R155" s="36"/>
      <c r="T155" s="167" t="s">
        <v>23</v>
      </c>
      <c r="U155" s="43" t="s">
        <v>49</v>
      </c>
      <c r="V155" s="35"/>
      <c r="W155" s="168">
        <f t="shared" si="6"/>
        <v>0</v>
      </c>
      <c r="X155" s="168">
        <v>2.3000000000000001E-4</v>
      </c>
      <c r="Y155" s="168">
        <f t="shared" si="7"/>
        <v>1.3800000000000002E-3</v>
      </c>
      <c r="Z155" s="168">
        <v>0</v>
      </c>
      <c r="AA155" s="169">
        <f t="shared" si="8"/>
        <v>0</v>
      </c>
      <c r="AR155" s="17" t="s">
        <v>192</v>
      </c>
      <c r="AT155" s="17" t="s">
        <v>189</v>
      </c>
      <c r="AU155" s="17" t="s">
        <v>107</v>
      </c>
      <c r="AY155" s="17" t="s">
        <v>151</v>
      </c>
      <c r="BE155" s="105">
        <f t="shared" si="9"/>
        <v>0</v>
      </c>
      <c r="BF155" s="105">
        <f t="shared" si="10"/>
        <v>0</v>
      </c>
      <c r="BG155" s="105">
        <f t="shared" si="11"/>
        <v>0</v>
      </c>
      <c r="BH155" s="105">
        <f t="shared" si="12"/>
        <v>0</v>
      </c>
      <c r="BI155" s="105">
        <f t="shared" si="13"/>
        <v>0</v>
      </c>
      <c r="BJ155" s="17" t="s">
        <v>25</v>
      </c>
      <c r="BK155" s="105">
        <f t="shared" si="14"/>
        <v>0</v>
      </c>
      <c r="BL155" s="17" t="s">
        <v>192</v>
      </c>
      <c r="BM155" s="17" t="s">
        <v>257</v>
      </c>
    </row>
    <row r="156" spans="2:65" s="1" customFormat="1" ht="31.5" customHeight="1">
      <c r="B156" s="34"/>
      <c r="C156" s="170" t="s">
        <v>258</v>
      </c>
      <c r="D156" s="170" t="s">
        <v>189</v>
      </c>
      <c r="E156" s="171" t="s">
        <v>259</v>
      </c>
      <c r="F156" s="246" t="s">
        <v>260</v>
      </c>
      <c r="G156" s="246"/>
      <c r="H156" s="246"/>
      <c r="I156" s="246"/>
      <c r="J156" s="172" t="s">
        <v>196</v>
      </c>
      <c r="K156" s="173">
        <v>6</v>
      </c>
      <c r="L156" s="247">
        <v>0</v>
      </c>
      <c r="M156" s="248"/>
      <c r="N156" s="249">
        <f t="shared" si="5"/>
        <v>0</v>
      </c>
      <c r="O156" s="245"/>
      <c r="P156" s="245"/>
      <c r="Q156" s="245"/>
      <c r="R156" s="36"/>
      <c r="T156" s="167" t="s">
        <v>23</v>
      </c>
      <c r="U156" s="43" t="s">
        <v>49</v>
      </c>
      <c r="V156" s="35"/>
      <c r="W156" s="168">
        <f t="shared" si="6"/>
        <v>0</v>
      </c>
      <c r="X156" s="168">
        <v>1.6000000000000001E-4</v>
      </c>
      <c r="Y156" s="168">
        <f t="shared" si="7"/>
        <v>9.6000000000000013E-4</v>
      </c>
      <c r="Z156" s="168">
        <v>0</v>
      </c>
      <c r="AA156" s="169">
        <f t="shared" si="8"/>
        <v>0</v>
      </c>
      <c r="AR156" s="17" t="s">
        <v>192</v>
      </c>
      <c r="AT156" s="17" t="s">
        <v>189</v>
      </c>
      <c r="AU156" s="17" t="s">
        <v>107</v>
      </c>
      <c r="AY156" s="17" t="s">
        <v>151</v>
      </c>
      <c r="BE156" s="105">
        <f t="shared" si="9"/>
        <v>0</v>
      </c>
      <c r="BF156" s="105">
        <f t="shared" si="10"/>
        <v>0</v>
      </c>
      <c r="BG156" s="105">
        <f t="shared" si="11"/>
        <v>0</v>
      </c>
      <c r="BH156" s="105">
        <f t="shared" si="12"/>
        <v>0</v>
      </c>
      <c r="BI156" s="105">
        <f t="shared" si="13"/>
        <v>0</v>
      </c>
      <c r="BJ156" s="17" t="s">
        <v>25</v>
      </c>
      <c r="BK156" s="105">
        <f t="shared" si="14"/>
        <v>0</v>
      </c>
      <c r="BL156" s="17" t="s">
        <v>192</v>
      </c>
      <c r="BM156" s="17" t="s">
        <v>261</v>
      </c>
    </row>
    <row r="157" spans="2:65" s="1" customFormat="1" ht="31.5" customHeight="1">
      <c r="B157" s="34"/>
      <c r="C157" s="163" t="s">
        <v>262</v>
      </c>
      <c r="D157" s="163" t="s">
        <v>152</v>
      </c>
      <c r="E157" s="164" t="s">
        <v>263</v>
      </c>
      <c r="F157" s="242" t="s">
        <v>264</v>
      </c>
      <c r="G157" s="242"/>
      <c r="H157" s="242"/>
      <c r="I157" s="242"/>
      <c r="J157" s="165" t="s">
        <v>196</v>
      </c>
      <c r="K157" s="166">
        <v>12</v>
      </c>
      <c r="L157" s="243">
        <v>0</v>
      </c>
      <c r="M157" s="244"/>
      <c r="N157" s="245">
        <f t="shared" si="5"/>
        <v>0</v>
      </c>
      <c r="O157" s="245"/>
      <c r="P157" s="245"/>
      <c r="Q157" s="245"/>
      <c r="R157" s="36"/>
      <c r="T157" s="167" t="s">
        <v>23</v>
      </c>
      <c r="U157" s="43" t="s">
        <v>49</v>
      </c>
      <c r="V157" s="35"/>
      <c r="W157" s="168">
        <f t="shared" si="6"/>
        <v>0</v>
      </c>
      <c r="X157" s="168">
        <v>0</v>
      </c>
      <c r="Y157" s="168">
        <f t="shared" si="7"/>
        <v>0</v>
      </c>
      <c r="Z157" s="168">
        <v>0</v>
      </c>
      <c r="AA157" s="169">
        <f t="shared" si="8"/>
        <v>0</v>
      </c>
      <c r="AR157" s="17" t="s">
        <v>186</v>
      </c>
      <c r="AT157" s="17" t="s">
        <v>152</v>
      </c>
      <c r="AU157" s="17" t="s">
        <v>107</v>
      </c>
      <c r="AY157" s="17" t="s">
        <v>151</v>
      </c>
      <c r="BE157" s="105">
        <f t="shared" si="9"/>
        <v>0</v>
      </c>
      <c r="BF157" s="105">
        <f t="shared" si="10"/>
        <v>0</v>
      </c>
      <c r="BG157" s="105">
        <f t="shared" si="11"/>
        <v>0</v>
      </c>
      <c r="BH157" s="105">
        <f t="shared" si="12"/>
        <v>0</v>
      </c>
      <c r="BI157" s="105">
        <f t="shared" si="13"/>
        <v>0</v>
      </c>
      <c r="BJ157" s="17" t="s">
        <v>25</v>
      </c>
      <c r="BK157" s="105">
        <f t="shared" si="14"/>
        <v>0</v>
      </c>
      <c r="BL157" s="17" t="s">
        <v>186</v>
      </c>
      <c r="BM157" s="17" t="s">
        <v>265</v>
      </c>
    </row>
    <row r="158" spans="2:65" s="1" customFormat="1" ht="44.25" customHeight="1">
      <c r="B158" s="34"/>
      <c r="C158" s="163" t="s">
        <v>266</v>
      </c>
      <c r="D158" s="163" t="s">
        <v>152</v>
      </c>
      <c r="E158" s="164" t="s">
        <v>267</v>
      </c>
      <c r="F158" s="242" t="s">
        <v>268</v>
      </c>
      <c r="G158" s="242"/>
      <c r="H158" s="242"/>
      <c r="I158" s="242"/>
      <c r="J158" s="165" t="s">
        <v>196</v>
      </c>
      <c r="K158" s="166">
        <v>1</v>
      </c>
      <c r="L158" s="243">
        <v>0</v>
      </c>
      <c r="M158" s="244"/>
      <c r="N158" s="245">
        <f t="shared" si="5"/>
        <v>0</v>
      </c>
      <c r="O158" s="245"/>
      <c r="P158" s="245"/>
      <c r="Q158" s="245"/>
      <c r="R158" s="36"/>
      <c r="T158" s="167" t="s">
        <v>23</v>
      </c>
      <c r="U158" s="43" t="s">
        <v>49</v>
      </c>
      <c r="V158" s="35"/>
      <c r="W158" s="168">
        <f t="shared" si="6"/>
        <v>0</v>
      </c>
      <c r="X158" s="168">
        <v>0</v>
      </c>
      <c r="Y158" s="168">
        <f t="shared" si="7"/>
        <v>0</v>
      </c>
      <c r="Z158" s="168">
        <v>0</v>
      </c>
      <c r="AA158" s="169">
        <f t="shared" si="8"/>
        <v>0</v>
      </c>
      <c r="AR158" s="17" t="s">
        <v>186</v>
      </c>
      <c r="AT158" s="17" t="s">
        <v>152</v>
      </c>
      <c r="AU158" s="17" t="s">
        <v>107</v>
      </c>
      <c r="AY158" s="17" t="s">
        <v>151</v>
      </c>
      <c r="BE158" s="105">
        <f t="shared" si="9"/>
        <v>0</v>
      </c>
      <c r="BF158" s="105">
        <f t="shared" si="10"/>
        <v>0</v>
      </c>
      <c r="BG158" s="105">
        <f t="shared" si="11"/>
        <v>0</v>
      </c>
      <c r="BH158" s="105">
        <f t="shared" si="12"/>
        <v>0</v>
      </c>
      <c r="BI158" s="105">
        <f t="shared" si="13"/>
        <v>0</v>
      </c>
      <c r="BJ158" s="17" t="s">
        <v>25</v>
      </c>
      <c r="BK158" s="105">
        <f t="shared" si="14"/>
        <v>0</v>
      </c>
      <c r="BL158" s="17" t="s">
        <v>186</v>
      </c>
      <c r="BM158" s="17" t="s">
        <v>269</v>
      </c>
    </row>
    <row r="159" spans="2:65" s="1" customFormat="1" ht="31.5" customHeight="1">
      <c r="B159" s="34"/>
      <c r="C159" s="163" t="s">
        <v>270</v>
      </c>
      <c r="D159" s="163" t="s">
        <v>152</v>
      </c>
      <c r="E159" s="164" t="s">
        <v>271</v>
      </c>
      <c r="F159" s="242" t="s">
        <v>272</v>
      </c>
      <c r="G159" s="242"/>
      <c r="H159" s="242"/>
      <c r="I159" s="242"/>
      <c r="J159" s="165" t="s">
        <v>185</v>
      </c>
      <c r="K159" s="166">
        <v>6</v>
      </c>
      <c r="L159" s="243">
        <v>0</v>
      </c>
      <c r="M159" s="244"/>
      <c r="N159" s="245">
        <f t="shared" si="5"/>
        <v>0</v>
      </c>
      <c r="O159" s="245"/>
      <c r="P159" s="245"/>
      <c r="Q159" s="245"/>
      <c r="R159" s="36"/>
      <c r="T159" s="167" t="s">
        <v>23</v>
      </c>
      <c r="U159" s="43" t="s">
        <v>49</v>
      </c>
      <c r="V159" s="35"/>
      <c r="W159" s="168">
        <f t="shared" si="6"/>
        <v>0</v>
      </c>
      <c r="X159" s="168">
        <v>0</v>
      </c>
      <c r="Y159" s="168">
        <f t="shared" si="7"/>
        <v>0</v>
      </c>
      <c r="Z159" s="168">
        <v>0</v>
      </c>
      <c r="AA159" s="169">
        <f t="shared" si="8"/>
        <v>0</v>
      </c>
      <c r="AR159" s="17" t="s">
        <v>186</v>
      </c>
      <c r="AT159" s="17" t="s">
        <v>152</v>
      </c>
      <c r="AU159" s="17" t="s">
        <v>107</v>
      </c>
      <c r="AY159" s="17" t="s">
        <v>151</v>
      </c>
      <c r="BE159" s="105">
        <f t="shared" si="9"/>
        <v>0</v>
      </c>
      <c r="BF159" s="105">
        <f t="shared" si="10"/>
        <v>0</v>
      </c>
      <c r="BG159" s="105">
        <f t="shared" si="11"/>
        <v>0</v>
      </c>
      <c r="BH159" s="105">
        <f t="shared" si="12"/>
        <v>0</v>
      </c>
      <c r="BI159" s="105">
        <f t="shared" si="13"/>
        <v>0</v>
      </c>
      <c r="BJ159" s="17" t="s">
        <v>25</v>
      </c>
      <c r="BK159" s="105">
        <f t="shared" si="14"/>
        <v>0</v>
      </c>
      <c r="BL159" s="17" t="s">
        <v>186</v>
      </c>
      <c r="BM159" s="17" t="s">
        <v>273</v>
      </c>
    </row>
    <row r="160" spans="2:65" s="1" customFormat="1" ht="22.5" customHeight="1">
      <c r="B160" s="34"/>
      <c r="C160" s="170" t="s">
        <v>274</v>
      </c>
      <c r="D160" s="170" t="s">
        <v>189</v>
      </c>
      <c r="E160" s="171" t="s">
        <v>275</v>
      </c>
      <c r="F160" s="246" t="s">
        <v>276</v>
      </c>
      <c r="G160" s="246"/>
      <c r="H160" s="246"/>
      <c r="I160" s="246"/>
      <c r="J160" s="172" t="s">
        <v>185</v>
      </c>
      <c r="K160" s="173">
        <v>6</v>
      </c>
      <c r="L160" s="247">
        <v>0</v>
      </c>
      <c r="M160" s="248"/>
      <c r="N160" s="249">
        <f t="shared" si="5"/>
        <v>0</v>
      </c>
      <c r="O160" s="245"/>
      <c r="P160" s="245"/>
      <c r="Q160" s="245"/>
      <c r="R160" s="36"/>
      <c r="T160" s="167" t="s">
        <v>23</v>
      </c>
      <c r="U160" s="43" t="s">
        <v>49</v>
      </c>
      <c r="V160" s="35"/>
      <c r="W160" s="168">
        <f t="shared" si="6"/>
        <v>0</v>
      </c>
      <c r="X160" s="168">
        <v>6.3999999999999997E-5</v>
      </c>
      <c r="Y160" s="168">
        <f t="shared" si="7"/>
        <v>3.8400000000000001E-4</v>
      </c>
      <c r="Z160" s="168">
        <v>0</v>
      </c>
      <c r="AA160" s="169">
        <f t="shared" si="8"/>
        <v>0</v>
      </c>
      <c r="AR160" s="17" t="s">
        <v>192</v>
      </c>
      <c r="AT160" s="17" t="s">
        <v>189</v>
      </c>
      <c r="AU160" s="17" t="s">
        <v>107</v>
      </c>
      <c r="AY160" s="17" t="s">
        <v>151</v>
      </c>
      <c r="BE160" s="105">
        <f t="shared" si="9"/>
        <v>0</v>
      </c>
      <c r="BF160" s="105">
        <f t="shared" si="10"/>
        <v>0</v>
      </c>
      <c r="BG160" s="105">
        <f t="shared" si="11"/>
        <v>0</v>
      </c>
      <c r="BH160" s="105">
        <f t="shared" si="12"/>
        <v>0</v>
      </c>
      <c r="BI160" s="105">
        <f t="shared" si="13"/>
        <v>0</v>
      </c>
      <c r="BJ160" s="17" t="s">
        <v>25</v>
      </c>
      <c r="BK160" s="105">
        <f t="shared" si="14"/>
        <v>0</v>
      </c>
      <c r="BL160" s="17" t="s">
        <v>192</v>
      </c>
      <c r="BM160" s="17" t="s">
        <v>277</v>
      </c>
    </row>
    <row r="161" spans="2:65" s="1" customFormat="1" ht="44.25" customHeight="1">
      <c r="B161" s="34"/>
      <c r="C161" s="163" t="s">
        <v>278</v>
      </c>
      <c r="D161" s="163" t="s">
        <v>152</v>
      </c>
      <c r="E161" s="164" t="s">
        <v>279</v>
      </c>
      <c r="F161" s="242" t="s">
        <v>280</v>
      </c>
      <c r="G161" s="242"/>
      <c r="H161" s="242"/>
      <c r="I161" s="242"/>
      <c r="J161" s="165" t="s">
        <v>185</v>
      </c>
      <c r="K161" s="166">
        <v>30</v>
      </c>
      <c r="L161" s="243">
        <v>0</v>
      </c>
      <c r="M161" s="244"/>
      <c r="N161" s="245">
        <f t="shared" si="5"/>
        <v>0</v>
      </c>
      <c r="O161" s="245"/>
      <c r="P161" s="245"/>
      <c r="Q161" s="245"/>
      <c r="R161" s="36"/>
      <c r="T161" s="167" t="s">
        <v>23</v>
      </c>
      <c r="U161" s="43" t="s">
        <v>49</v>
      </c>
      <c r="V161" s="35"/>
      <c r="W161" s="168">
        <f t="shared" si="6"/>
        <v>0</v>
      </c>
      <c r="X161" s="168">
        <v>0</v>
      </c>
      <c r="Y161" s="168">
        <f t="shared" si="7"/>
        <v>0</v>
      </c>
      <c r="Z161" s="168">
        <v>0</v>
      </c>
      <c r="AA161" s="169">
        <f t="shared" si="8"/>
        <v>0</v>
      </c>
      <c r="AR161" s="17" t="s">
        <v>186</v>
      </c>
      <c r="AT161" s="17" t="s">
        <v>152</v>
      </c>
      <c r="AU161" s="17" t="s">
        <v>107</v>
      </c>
      <c r="AY161" s="17" t="s">
        <v>151</v>
      </c>
      <c r="BE161" s="105">
        <f t="shared" si="9"/>
        <v>0</v>
      </c>
      <c r="BF161" s="105">
        <f t="shared" si="10"/>
        <v>0</v>
      </c>
      <c r="BG161" s="105">
        <f t="shared" si="11"/>
        <v>0</v>
      </c>
      <c r="BH161" s="105">
        <f t="shared" si="12"/>
        <v>0</v>
      </c>
      <c r="BI161" s="105">
        <f t="shared" si="13"/>
        <v>0</v>
      </c>
      <c r="BJ161" s="17" t="s">
        <v>25</v>
      </c>
      <c r="BK161" s="105">
        <f t="shared" si="14"/>
        <v>0</v>
      </c>
      <c r="BL161" s="17" t="s">
        <v>186</v>
      </c>
      <c r="BM161" s="17" t="s">
        <v>281</v>
      </c>
    </row>
    <row r="162" spans="2:65" s="1" customFormat="1" ht="22.5" customHeight="1">
      <c r="B162" s="34"/>
      <c r="C162" s="170" t="s">
        <v>282</v>
      </c>
      <c r="D162" s="170" t="s">
        <v>189</v>
      </c>
      <c r="E162" s="171" t="s">
        <v>283</v>
      </c>
      <c r="F162" s="246" t="s">
        <v>284</v>
      </c>
      <c r="G162" s="246"/>
      <c r="H162" s="246"/>
      <c r="I162" s="246"/>
      <c r="J162" s="172" t="s">
        <v>185</v>
      </c>
      <c r="K162" s="173">
        <v>30</v>
      </c>
      <c r="L162" s="247">
        <v>0</v>
      </c>
      <c r="M162" s="248"/>
      <c r="N162" s="249">
        <f t="shared" si="5"/>
        <v>0</v>
      </c>
      <c r="O162" s="245"/>
      <c r="P162" s="245"/>
      <c r="Q162" s="245"/>
      <c r="R162" s="36"/>
      <c r="T162" s="167" t="s">
        <v>23</v>
      </c>
      <c r="U162" s="43" t="s">
        <v>49</v>
      </c>
      <c r="V162" s="35"/>
      <c r="W162" s="168">
        <f t="shared" si="6"/>
        <v>0</v>
      </c>
      <c r="X162" s="168">
        <v>1.17E-4</v>
      </c>
      <c r="Y162" s="168">
        <f t="shared" si="7"/>
        <v>3.5100000000000001E-3</v>
      </c>
      <c r="Z162" s="168">
        <v>0</v>
      </c>
      <c r="AA162" s="169">
        <f t="shared" si="8"/>
        <v>0</v>
      </c>
      <c r="AR162" s="17" t="s">
        <v>192</v>
      </c>
      <c r="AT162" s="17" t="s">
        <v>189</v>
      </c>
      <c r="AU162" s="17" t="s">
        <v>107</v>
      </c>
      <c r="AY162" s="17" t="s">
        <v>151</v>
      </c>
      <c r="BE162" s="105">
        <f t="shared" si="9"/>
        <v>0</v>
      </c>
      <c r="BF162" s="105">
        <f t="shared" si="10"/>
        <v>0</v>
      </c>
      <c r="BG162" s="105">
        <f t="shared" si="11"/>
        <v>0</v>
      </c>
      <c r="BH162" s="105">
        <f t="shared" si="12"/>
        <v>0</v>
      </c>
      <c r="BI162" s="105">
        <f t="shared" si="13"/>
        <v>0</v>
      </c>
      <c r="BJ162" s="17" t="s">
        <v>25</v>
      </c>
      <c r="BK162" s="105">
        <f t="shared" si="14"/>
        <v>0</v>
      </c>
      <c r="BL162" s="17" t="s">
        <v>192</v>
      </c>
      <c r="BM162" s="17" t="s">
        <v>285</v>
      </c>
    </row>
    <row r="163" spans="2:65" s="1" customFormat="1" ht="44.25" customHeight="1">
      <c r="B163" s="34"/>
      <c r="C163" s="163" t="s">
        <v>286</v>
      </c>
      <c r="D163" s="163" t="s">
        <v>152</v>
      </c>
      <c r="E163" s="164" t="s">
        <v>287</v>
      </c>
      <c r="F163" s="242" t="s">
        <v>288</v>
      </c>
      <c r="G163" s="242"/>
      <c r="H163" s="242"/>
      <c r="I163" s="242"/>
      <c r="J163" s="165" t="s">
        <v>185</v>
      </c>
      <c r="K163" s="166">
        <v>181.5</v>
      </c>
      <c r="L163" s="243">
        <v>0</v>
      </c>
      <c r="M163" s="244"/>
      <c r="N163" s="245">
        <f t="shared" si="5"/>
        <v>0</v>
      </c>
      <c r="O163" s="245"/>
      <c r="P163" s="245"/>
      <c r="Q163" s="245"/>
      <c r="R163" s="36"/>
      <c r="T163" s="167" t="s">
        <v>23</v>
      </c>
      <c r="U163" s="43" t="s">
        <v>49</v>
      </c>
      <c r="V163" s="35"/>
      <c r="W163" s="168">
        <f t="shared" si="6"/>
        <v>0</v>
      </c>
      <c r="X163" s="168">
        <v>0</v>
      </c>
      <c r="Y163" s="168">
        <f t="shared" si="7"/>
        <v>0</v>
      </c>
      <c r="Z163" s="168">
        <v>0</v>
      </c>
      <c r="AA163" s="169">
        <f t="shared" si="8"/>
        <v>0</v>
      </c>
      <c r="AR163" s="17" t="s">
        <v>186</v>
      </c>
      <c r="AT163" s="17" t="s">
        <v>152</v>
      </c>
      <c r="AU163" s="17" t="s">
        <v>107</v>
      </c>
      <c r="AY163" s="17" t="s">
        <v>151</v>
      </c>
      <c r="BE163" s="105">
        <f t="shared" si="9"/>
        <v>0</v>
      </c>
      <c r="BF163" s="105">
        <f t="shared" si="10"/>
        <v>0</v>
      </c>
      <c r="BG163" s="105">
        <f t="shared" si="11"/>
        <v>0</v>
      </c>
      <c r="BH163" s="105">
        <f t="shared" si="12"/>
        <v>0</v>
      </c>
      <c r="BI163" s="105">
        <f t="shared" si="13"/>
        <v>0</v>
      </c>
      <c r="BJ163" s="17" t="s">
        <v>25</v>
      </c>
      <c r="BK163" s="105">
        <f t="shared" si="14"/>
        <v>0</v>
      </c>
      <c r="BL163" s="17" t="s">
        <v>186</v>
      </c>
      <c r="BM163" s="17" t="s">
        <v>289</v>
      </c>
    </row>
    <row r="164" spans="2:65" s="1" customFormat="1" ht="22.5" customHeight="1">
      <c r="B164" s="34"/>
      <c r="C164" s="170" t="s">
        <v>290</v>
      </c>
      <c r="D164" s="170" t="s">
        <v>189</v>
      </c>
      <c r="E164" s="171" t="s">
        <v>291</v>
      </c>
      <c r="F164" s="246" t="s">
        <v>292</v>
      </c>
      <c r="G164" s="246"/>
      <c r="H164" s="246"/>
      <c r="I164" s="246"/>
      <c r="J164" s="172" t="s">
        <v>185</v>
      </c>
      <c r="K164" s="173">
        <v>181.5</v>
      </c>
      <c r="L164" s="247">
        <v>0</v>
      </c>
      <c r="M164" s="248"/>
      <c r="N164" s="249">
        <f t="shared" si="5"/>
        <v>0</v>
      </c>
      <c r="O164" s="245"/>
      <c r="P164" s="245"/>
      <c r="Q164" s="245"/>
      <c r="R164" s="36"/>
      <c r="T164" s="167" t="s">
        <v>23</v>
      </c>
      <c r="U164" s="43" t="s">
        <v>49</v>
      </c>
      <c r="V164" s="35"/>
      <c r="W164" s="168">
        <f t="shared" si="6"/>
        <v>0</v>
      </c>
      <c r="X164" s="168">
        <v>6.3400000000000001E-4</v>
      </c>
      <c r="Y164" s="168">
        <f t="shared" si="7"/>
        <v>0.11507100000000001</v>
      </c>
      <c r="Z164" s="168">
        <v>0</v>
      </c>
      <c r="AA164" s="169">
        <f t="shared" si="8"/>
        <v>0</v>
      </c>
      <c r="AR164" s="17" t="s">
        <v>192</v>
      </c>
      <c r="AT164" s="17" t="s">
        <v>189</v>
      </c>
      <c r="AU164" s="17" t="s">
        <v>107</v>
      </c>
      <c r="AY164" s="17" t="s">
        <v>151</v>
      </c>
      <c r="BE164" s="105">
        <f t="shared" si="9"/>
        <v>0</v>
      </c>
      <c r="BF164" s="105">
        <f t="shared" si="10"/>
        <v>0</v>
      </c>
      <c r="BG164" s="105">
        <f t="shared" si="11"/>
        <v>0</v>
      </c>
      <c r="BH164" s="105">
        <f t="shared" si="12"/>
        <v>0</v>
      </c>
      <c r="BI164" s="105">
        <f t="shared" si="13"/>
        <v>0</v>
      </c>
      <c r="BJ164" s="17" t="s">
        <v>25</v>
      </c>
      <c r="BK164" s="105">
        <f t="shared" si="14"/>
        <v>0</v>
      </c>
      <c r="BL164" s="17" t="s">
        <v>192</v>
      </c>
      <c r="BM164" s="17" t="s">
        <v>293</v>
      </c>
    </row>
    <row r="165" spans="2:65" s="9" customFormat="1" ht="29.85" customHeight="1">
      <c r="B165" s="152"/>
      <c r="C165" s="153"/>
      <c r="D165" s="162" t="s">
        <v>123</v>
      </c>
      <c r="E165" s="162"/>
      <c r="F165" s="162"/>
      <c r="G165" s="162"/>
      <c r="H165" s="162"/>
      <c r="I165" s="162"/>
      <c r="J165" s="162"/>
      <c r="K165" s="162"/>
      <c r="L165" s="162"/>
      <c r="M165" s="162"/>
      <c r="N165" s="255">
        <f>BK165</f>
        <v>0</v>
      </c>
      <c r="O165" s="256"/>
      <c r="P165" s="256"/>
      <c r="Q165" s="256"/>
      <c r="R165" s="155"/>
      <c r="T165" s="156"/>
      <c r="U165" s="153"/>
      <c r="V165" s="153"/>
      <c r="W165" s="157">
        <f>SUM(W166:W187)</f>
        <v>0</v>
      </c>
      <c r="X165" s="153"/>
      <c r="Y165" s="157">
        <f>SUM(Y166:Y187)</f>
        <v>49.661887500000006</v>
      </c>
      <c r="Z165" s="153"/>
      <c r="AA165" s="158">
        <f>SUM(AA166:AA187)</f>
        <v>0</v>
      </c>
      <c r="AR165" s="159" t="s">
        <v>162</v>
      </c>
      <c r="AT165" s="160" t="s">
        <v>83</v>
      </c>
      <c r="AU165" s="160" t="s">
        <v>25</v>
      </c>
      <c r="AY165" s="159" t="s">
        <v>151</v>
      </c>
      <c r="BK165" s="161">
        <f>SUM(BK166:BK187)</f>
        <v>0</v>
      </c>
    </row>
    <row r="166" spans="2:65" s="1" customFormat="1" ht="31.5" customHeight="1">
      <c r="B166" s="34"/>
      <c r="C166" s="163" t="s">
        <v>294</v>
      </c>
      <c r="D166" s="163" t="s">
        <v>152</v>
      </c>
      <c r="E166" s="164" t="s">
        <v>295</v>
      </c>
      <c r="F166" s="242" t="s">
        <v>296</v>
      </c>
      <c r="G166" s="242"/>
      <c r="H166" s="242"/>
      <c r="I166" s="242"/>
      <c r="J166" s="165" t="s">
        <v>297</v>
      </c>
      <c r="K166" s="166">
        <v>0.16500000000000001</v>
      </c>
      <c r="L166" s="243">
        <v>0</v>
      </c>
      <c r="M166" s="244"/>
      <c r="N166" s="245">
        <f t="shared" ref="N166:N187" si="15">ROUND(L166*K166,2)</f>
        <v>0</v>
      </c>
      <c r="O166" s="245"/>
      <c r="P166" s="245"/>
      <c r="Q166" s="245"/>
      <c r="R166" s="36"/>
      <c r="T166" s="167" t="s">
        <v>23</v>
      </c>
      <c r="U166" s="43" t="s">
        <v>49</v>
      </c>
      <c r="V166" s="35"/>
      <c r="W166" s="168">
        <f t="shared" ref="W166:W187" si="16">V166*K166</f>
        <v>0</v>
      </c>
      <c r="X166" s="168">
        <v>8.8000000000000005E-3</v>
      </c>
      <c r="Y166" s="168">
        <f t="shared" ref="Y166:Y187" si="17">X166*K166</f>
        <v>1.4520000000000002E-3</v>
      </c>
      <c r="Z166" s="168">
        <v>0</v>
      </c>
      <c r="AA166" s="169">
        <f t="shared" ref="AA166:AA187" si="18">Z166*K166</f>
        <v>0</v>
      </c>
      <c r="AR166" s="17" t="s">
        <v>186</v>
      </c>
      <c r="AT166" s="17" t="s">
        <v>152</v>
      </c>
      <c r="AU166" s="17" t="s">
        <v>107</v>
      </c>
      <c r="AY166" s="17" t="s">
        <v>151</v>
      </c>
      <c r="BE166" s="105">
        <f t="shared" ref="BE166:BE187" si="19">IF(U166="základní",N166,0)</f>
        <v>0</v>
      </c>
      <c r="BF166" s="105">
        <f t="shared" ref="BF166:BF187" si="20">IF(U166="snížená",N166,0)</f>
        <v>0</v>
      </c>
      <c r="BG166" s="105">
        <f t="shared" ref="BG166:BG187" si="21">IF(U166="zákl. přenesená",N166,0)</f>
        <v>0</v>
      </c>
      <c r="BH166" s="105">
        <f t="shared" ref="BH166:BH187" si="22">IF(U166="sníž. přenesená",N166,0)</f>
        <v>0</v>
      </c>
      <c r="BI166" s="105">
        <f t="shared" ref="BI166:BI187" si="23">IF(U166="nulová",N166,0)</f>
        <v>0</v>
      </c>
      <c r="BJ166" s="17" t="s">
        <v>25</v>
      </c>
      <c r="BK166" s="105">
        <f t="shared" ref="BK166:BK187" si="24">ROUND(L166*K166,2)</f>
        <v>0</v>
      </c>
      <c r="BL166" s="17" t="s">
        <v>186</v>
      </c>
      <c r="BM166" s="17" t="s">
        <v>298</v>
      </c>
    </row>
    <row r="167" spans="2:65" s="1" customFormat="1" ht="31.5" customHeight="1">
      <c r="B167" s="34"/>
      <c r="C167" s="163" t="s">
        <v>299</v>
      </c>
      <c r="D167" s="163" t="s">
        <v>152</v>
      </c>
      <c r="E167" s="164" t="s">
        <v>300</v>
      </c>
      <c r="F167" s="242" t="s">
        <v>301</v>
      </c>
      <c r="G167" s="242"/>
      <c r="H167" s="242"/>
      <c r="I167" s="242"/>
      <c r="J167" s="165" t="s">
        <v>297</v>
      </c>
      <c r="K167" s="166">
        <v>0.16500000000000001</v>
      </c>
      <c r="L167" s="243">
        <v>0</v>
      </c>
      <c r="M167" s="244"/>
      <c r="N167" s="245">
        <f t="shared" si="15"/>
        <v>0</v>
      </c>
      <c r="O167" s="245"/>
      <c r="P167" s="245"/>
      <c r="Q167" s="245"/>
      <c r="R167" s="36"/>
      <c r="T167" s="167" t="s">
        <v>23</v>
      </c>
      <c r="U167" s="43" t="s">
        <v>49</v>
      </c>
      <c r="V167" s="35"/>
      <c r="W167" s="168">
        <f t="shared" si="16"/>
        <v>0</v>
      </c>
      <c r="X167" s="168">
        <v>9.9000000000000008E-3</v>
      </c>
      <c r="Y167" s="168">
        <f t="shared" si="17"/>
        <v>1.6335000000000002E-3</v>
      </c>
      <c r="Z167" s="168">
        <v>0</v>
      </c>
      <c r="AA167" s="169">
        <f t="shared" si="18"/>
        <v>0</v>
      </c>
      <c r="AR167" s="17" t="s">
        <v>186</v>
      </c>
      <c r="AT167" s="17" t="s">
        <v>152</v>
      </c>
      <c r="AU167" s="17" t="s">
        <v>107</v>
      </c>
      <c r="AY167" s="17" t="s">
        <v>151</v>
      </c>
      <c r="BE167" s="105">
        <f t="shared" si="19"/>
        <v>0</v>
      </c>
      <c r="BF167" s="105">
        <f t="shared" si="20"/>
        <v>0</v>
      </c>
      <c r="BG167" s="105">
        <f t="shared" si="21"/>
        <v>0</v>
      </c>
      <c r="BH167" s="105">
        <f t="shared" si="22"/>
        <v>0</v>
      </c>
      <c r="BI167" s="105">
        <f t="shared" si="23"/>
        <v>0</v>
      </c>
      <c r="BJ167" s="17" t="s">
        <v>25</v>
      </c>
      <c r="BK167" s="105">
        <f t="shared" si="24"/>
        <v>0</v>
      </c>
      <c r="BL167" s="17" t="s">
        <v>186</v>
      </c>
      <c r="BM167" s="17" t="s">
        <v>302</v>
      </c>
    </row>
    <row r="168" spans="2:65" s="1" customFormat="1" ht="22.5" customHeight="1">
      <c r="B168" s="34"/>
      <c r="C168" s="163" t="s">
        <v>303</v>
      </c>
      <c r="D168" s="163" t="s">
        <v>152</v>
      </c>
      <c r="E168" s="164" t="s">
        <v>304</v>
      </c>
      <c r="F168" s="242" t="s">
        <v>305</v>
      </c>
      <c r="G168" s="242"/>
      <c r="H168" s="242"/>
      <c r="I168" s="242"/>
      <c r="J168" s="165" t="s">
        <v>155</v>
      </c>
      <c r="K168" s="166">
        <v>82.5</v>
      </c>
      <c r="L168" s="243">
        <v>0</v>
      </c>
      <c r="M168" s="244"/>
      <c r="N168" s="245">
        <f t="shared" si="15"/>
        <v>0</v>
      </c>
      <c r="O168" s="245"/>
      <c r="P168" s="245"/>
      <c r="Q168" s="245"/>
      <c r="R168" s="36"/>
      <c r="T168" s="167" t="s">
        <v>23</v>
      </c>
      <c r="U168" s="43" t="s">
        <v>49</v>
      </c>
      <c r="V168" s="35"/>
      <c r="W168" s="168">
        <f t="shared" si="16"/>
        <v>0</v>
      </c>
      <c r="X168" s="168">
        <v>0</v>
      </c>
      <c r="Y168" s="168">
        <f t="shared" si="17"/>
        <v>0</v>
      </c>
      <c r="Z168" s="168">
        <v>0</v>
      </c>
      <c r="AA168" s="169">
        <f t="shared" si="18"/>
        <v>0</v>
      </c>
      <c r="AR168" s="17" t="s">
        <v>186</v>
      </c>
      <c r="AT168" s="17" t="s">
        <v>152</v>
      </c>
      <c r="AU168" s="17" t="s">
        <v>107</v>
      </c>
      <c r="AY168" s="17" t="s">
        <v>151</v>
      </c>
      <c r="BE168" s="105">
        <f t="shared" si="19"/>
        <v>0</v>
      </c>
      <c r="BF168" s="105">
        <f t="shared" si="20"/>
        <v>0</v>
      </c>
      <c r="BG168" s="105">
        <f t="shared" si="21"/>
        <v>0</v>
      </c>
      <c r="BH168" s="105">
        <f t="shared" si="22"/>
        <v>0</v>
      </c>
      <c r="BI168" s="105">
        <f t="shared" si="23"/>
        <v>0</v>
      </c>
      <c r="BJ168" s="17" t="s">
        <v>25</v>
      </c>
      <c r="BK168" s="105">
        <f t="shared" si="24"/>
        <v>0</v>
      </c>
      <c r="BL168" s="17" t="s">
        <v>186</v>
      </c>
      <c r="BM168" s="17" t="s">
        <v>306</v>
      </c>
    </row>
    <row r="169" spans="2:65" s="1" customFormat="1" ht="44.25" customHeight="1">
      <c r="B169" s="34"/>
      <c r="C169" s="163" t="s">
        <v>307</v>
      </c>
      <c r="D169" s="163" t="s">
        <v>152</v>
      </c>
      <c r="E169" s="164" t="s">
        <v>308</v>
      </c>
      <c r="F169" s="242" t="s">
        <v>309</v>
      </c>
      <c r="G169" s="242"/>
      <c r="H169" s="242"/>
      <c r="I169" s="242"/>
      <c r="J169" s="165" t="s">
        <v>196</v>
      </c>
      <c r="K169" s="166">
        <v>6</v>
      </c>
      <c r="L169" s="243">
        <v>0</v>
      </c>
      <c r="M169" s="244"/>
      <c r="N169" s="245">
        <f t="shared" si="15"/>
        <v>0</v>
      </c>
      <c r="O169" s="245"/>
      <c r="P169" s="245"/>
      <c r="Q169" s="245"/>
      <c r="R169" s="36"/>
      <c r="T169" s="167" t="s">
        <v>23</v>
      </c>
      <c r="U169" s="43" t="s">
        <v>49</v>
      </c>
      <c r="V169" s="35"/>
      <c r="W169" s="168">
        <f t="shared" si="16"/>
        <v>0</v>
      </c>
      <c r="X169" s="168">
        <v>0</v>
      </c>
      <c r="Y169" s="168">
        <f t="shared" si="17"/>
        <v>0</v>
      </c>
      <c r="Z169" s="168">
        <v>0</v>
      </c>
      <c r="AA169" s="169">
        <f t="shared" si="18"/>
        <v>0</v>
      </c>
      <c r="AR169" s="17" t="s">
        <v>186</v>
      </c>
      <c r="AT169" s="17" t="s">
        <v>152</v>
      </c>
      <c r="AU169" s="17" t="s">
        <v>107</v>
      </c>
      <c r="AY169" s="17" t="s">
        <v>151</v>
      </c>
      <c r="BE169" s="105">
        <f t="shared" si="19"/>
        <v>0</v>
      </c>
      <c r="BF169" s="105">
        <f t="shared" si="20"/>
        <v>0</v>
      </c>
      <c r="BG169" s="105">
        <f t="shared" si="21"/>
        <v>0</v>
      </c>
      <c r="BH169" s="105">
        <f t="shared" si="22"/>
        <v>0</v>
      </c>
      <c r="BI169" s="105">
        <f t="shared" si="23"/>
        <v>0</v>
      </c>
      <c r="BJ169" s="17" t="s">
        <v>25</v>
      </c>
      <c r="BK169" s="105">
        <f t="shared" si="24"/>
        <v>0</v>
      </c>
      <c r="BL169" s="17" t="s">
        <v>186</v>
      </c>
      <c r="BM169" s="17" t="s">
        <v>310</v>
      </c>
    </row>
    <row r="170" spans="2:65" s="1" customFormat="1" ht="31.5" customHeight="1">
      <c r="B170" s="34"/>
      <c r="C170" s="163" t="s">
        <v>311</v>
      </c>
      <c r="D170" s="163" t="s">
        <v>152</v>
      </c>
      <c r="E170" s="164" t="s">
        <v>312</v>
      </c>
      <c r="F170" s="242" t="s">
        <v>313</v>
      </c>
      <c r="G170" s="242"/>
      <c r="H170" s="242"/>
      <c r="I170" s="242"/>
      <c r="J170" s="165" t="s">
        <v>160</v>
      </c>
      <c r="K170" s="166">
        <v>1.8</v>
      </c>
      <c r="L170" s="243">
        <v>0</v>
      </c>
      <c r="M170" s="244"/>
      <c r="N170" s="245">
        <f t="shared" si="15"/>
        <v>0</v>
      </c>
      <c r="O170" s="245"/>
      <c r="P170" s="245"/>
      <c r="Q170" s="245"/>
      <c r="R170" s="36"/>
      <c r="T170" s="167" t="s">
        <v>23</v>
      </c>
      <c r="U170" s="43" t="s">
        <v>49</v>
      </c>
      <c r="V170" s="35"/>
      <c r="W170" s="168">
        <f t="shared" si="16"/>
        <v>0</v>
      </c>
      <c r="X170" s="168">
        <v>2.2563399999999998</v>
      </c>
      <c r="Y170" s="168">
        <f t="shared" si="17"/>
        <v>4.0614119999999998</v>
      </c>
      <c r="Z170" s="168">
        <v>0</v>
      </c>
      <c r="AA170" s="169">
        <f t="shared" si="18"/>
        <v>0</v>
      </c>
      <c r="AR170" s="17" t="s">
        <v>186</v>
      </c>
      <c r="AT170" s="17" t="s">
        <v>152</v>
      </c>
      <c r="AU170" s="17" t="s">
        <v>107</v>
      </c>
      <c r="AY170" s="17" t="s">
        <v>151</v>
      </c>
      <c r="BE170" s="105">
        <f t="shared" si="19"/>
        <v>0</v>
      </c>
      <c r="BF170" s="105">
        <f t="shared" si="20"/>
        <v>0</v>
      </c>
      <c r="BG170" s="105">
        <f t="shared" si="21"/>
        <v>0</v>
      </c>
      <c r="BH170" s="105">
        <f t="shared" si="22"/>
        <v>0</v>
      </c>
      <c r="BI170" s="105">
        <f t="shared" si="23"/>
        <v>0</v>
      </c>
      <c r="BJ170" s="17" t="s">
        <v>25</v>
      </c>
      <c r="BK170" s="105">
        <f t="shared" si="24"/>
        <v>0</v>
      </c>
      <c r="BL170" s="17" t="s">
        <v>186</v>
      </c>
      <c r="BM170" s="17" t="s">
        <v>314</v>
      </c>
    </row>
    <row r="171" spans="2:65" s="1" customFormat="1" ht="31.5" customHeight="1">
      <c r="B171" s="34"/>
      <c r="C171" s="163" t="s">
        <v>315</v>
      </c>
      <c r="D171" s="163" t="s">
        <v>152</v>
      </c>
      <c r="E171" s="164" t="s">
        <v>316</v>
      </c>
      <c r="F171" s="242" t="s">
        <v>317</v>
      </c>
      <c r="G171" s="242"/>
      <c r="H171" s="242"/>
      <c r="I171" s="242"/>
      <c r="J171" s="165" t="s">
        <v>155</v>
      </c>
      <c r="K171" s="166">
        <v>6</v>
      </c>
      <c r="L171" s="243">
        <v>0</v>
      </c>
      <c r="M171" s="244"/>
      <c r="N171" s="245">
        <f t="shared" si="15"/>
        <v>0</v>
      </c>
      <c r="O171" s="245"/>
      <c r="P171" s="245"/>
      <c r="Q171" s="245"/>
      <c r="R171" s="36"/>
      <c r="T171" s="167" t="s">
        <v>23</v>
      </c>
      <c r="U171" s="43" t="s">
        <v>49</v>
      </c>
      <c r="V171" s="35"/>
      <c r="W171" s="168">
        <f t="shared" si="16"/>
        <v>0</v>
      </c>
      <c r="X171" s="168">
        <v>1.7430000000000001E-2</v>
      </c>
      <c r="Y171" s="168">
        <f t="shared" si="17"/>
        <v>0.10458000000000001</v>
      </c>
      <c r="Z171" s="168">
        <v>0</v>
      </c>
      <c r="AA171" s="169">
        <f t="shared" si="18"/>
        <v>0</v>
      </c>
      <c r="AR171" s="17" t="s">
        <v>186</v>
      </c>
      <c r="AT171" s="17" t="s">
        <v>152</v>
      </c>
      <c r="AU171" s="17" t="s">
        <v>107</v>
      </c>
      <c r="AY171" s="17" t="s">
        <v>151</v>
      </c>
      <c r="BE171" s="105">
        <f t="shared" si="19"/>
        <v>0</v>
      </c>
      <c r="BF171" s="105">
        <f t="shared" si="20"/>
        <v>0</v>
      </c>
      <c r="BG171" s="105">
        <f t="shared" si="21"/>
        <v>0</v>
      </c>
      <c r="BH171" s="105">
        <f t="shared" si="22"/>
        <v>0</v>
      </c>
      <c r="BI171" s="105">
        <f t="shared" si="23"/>
        <v>0</v>
      </c>
      <c r="BJ171" s="17" t="s">
        <v>25</v>
      </c>
      <c r="BK171" s="105">
        <f t="shared" si="24"/>
        <v>0</v>
      </c>
      <c r="BL171" s="17" t="s">
        <v>186</v>
      </c>
      <c r="BM171" s="17" t="s">
        <v>318</v>
      </c>
    </row>
    <row r="172" spans="2:65" s="1" customFormat="1" ht="22.5" customHeight="1">
      <c r="B172" s="34"/>
      <c r="C172" s="170" t="s">
        <v>319</v>
      </c>
      <c r="D172" s="170" t="s">
        <v>189</v>
      </c>
      <c r="E172" s="171" t="s">
        <v>320</v>
      </c>
      <c r="F172" s="246" t="s">
        <v>321</v>
      </c>
      <c r="G172" s="246"/>
      <c r="H172" s="246"/>
      <c r="I172" s="246"/>
      <c r="J172" s="172" t="s">
        <v>196</v>
      </c>
      <c r="K172" s="173">
        <v>6</v>
      </c>
      <c r="L172" s="247">
        <v>0</v>
      </c>
      <c r="M172" s="248"/>
      <c r="N172" s="249">
        <f t="shared" si="15"/>
        <v>0</v>
      </c>
      <c r="O172" s="245"/>
      <c r="P172" s="245"/>
      <c r="Q172" s="245"/>
      <c r="R172" s="36"/>
      <c r="T172" s="167" t="s">
        <v>23</v>
      </c>
      <c r="U172" s="43" t="s">
        <v>49</v>
      </c>
      <c r="V172" s="35"/>
      <c r="W172" s="168">
        <f t="shared" si="16"/>
        <v>0</v>
      </c>
      <c r="X172" s="168">
        <v>8.2799999999999992E-3</v>
      </c>
      <c r="Y172" s="168">
        <f t="shared" si="17"/>
        <v>4.9679999999999995E-2</v>
      </c>
      <c r="Z172" s="168">
        <v>0</v>
      </c>
      <c r="AA172" s="169">
        <f t="shared" si="18"/>
        <v>0</v>
      </c>
      <c r="AR172" s="17" t="s">
        <v>192</v>
      </c>
      <c r="AT172" s="17" t="s">
        <v>189</v>
      </c>
      <c r="AU172" s="17" t="s">
        <v>107</v>
      </c>
      <c r="AY172" s="17" t="s">
        <v>151</v>
      </c>
      <c r="BE172" s="105">
        <f t="shared" si="19"/>
        <v>0</v>
      </c>
      <c r="BF172" s="105">
        <f t="shared" si="20"/>
        <v>0</v>
      </c>
      <c r="BG172" s="105">
        <f t="shared" si="21"/>
        <v>0</v>
      </c>
      <c r="BH172" s="105">
        <f t="shared" si="22"/>
        <v>0</v>
      </c>
      <c r="BI172" s="105">
        <f t="shared" si="23"/>
        <v>0</v>
      </c>
      <c r="BJ172" s="17" t="s">
        <v>25</v>
      </c>
      <c r="BK172" s="105">
        <f t="shared" si="24"/>
        <v>0</v>
      </c>
      <c r="BL172" s="17" t="s">
        <v>192</v>
      </c>
      <c r="BM172" s="17" t="s">
        <v>322</v>
      </c>
    </row>
    <row r="173" spans="2:65" s="1" customFormat="1" ht="31.5" customHeight="1">
      <c r="B173" s="34"/>
      <c r="C173" s="163" t="s">
        <v>323</v>
      </c>
      <c r="D173" s="163" t="s">
        <v>152</v>
      </c>
      <c r="E173" s="164" t="s">
        <v>324</v>
      </c>
      <c r="F173" s="242" t="s">
        <v>325</v>
      </c>
      <c r="G173" s="242"/>
      <c r="H173" s="242"/>
      <c r="I173" s="242"/>
      <c r="J173" s="165" t="s">
        <v>155</v>
      </c>
      <c r="K173" s="166">
        <v>6</v>
      </c>
      <c r="L173" s="243">
        <v>0</v>
      </c>
      <c r="M173" s="244"/>
      <c r="N173" s="245">
        <f t="shared" si="15"/>
        <v>0</v>
      </c>
      <c r="O173" s="245"/>
      <c r="P173" s="245"/>
      <c r="Q173" s="245"/>
      <c r="R173" s="36"/>
      <c r="T173" s="167" t="s">
        <v>23</v>
      </c>
      <c r="U173" s="43" t="s">
        <v>49</v>
      </c>
      <c r="V173" s="35"/>
      <c r="W173" s="168">
        <f t="shared" si="16"/>
        <v>0</v>
      </c>
      <c r="X173" s="168">
        <v>0</v>
      </c>
      <c r="Y173" s="168">
        <f t="shared" si="17"/>
        <v>0</v>
      </c>
      <c r="Z173" s="168">
        <v>0</v>
      </c>
      <c r="AA173" s="169">
        <f t="shared" si="18"/>
        <v>0</v>
      </c>
      <c r="AR173" s="17" t="s">
        <v>186</v>
      </c>
      <c r="AT173" s="17" t="s">
        <v>152</v>
      </c>
      <c r="AU173" s="17" t="s">
        <v>107</v>
      </c>
      <c r="AY173" s="17" t="s">
        <v>151</v>
      </c>
      <c r="BE173" s="105">
        <f t="shared" si="19"/>
        <v>0</v>
      </c>
      <c r="BF173" s="105">
        <f t="shared" si="20"/>
        <v>0</v>
      </c>
      <c r="BG173" s="105">
        <f t="shared" si="21"/>
        <v>0</v>
      </c>
      <c r="BH173" s="105">
        <f t="shared" si="22"/>
        <v>0</v>
      </c>
      <c r="BI173" s="105">
        <f t="shared" si="23"/>
        <v>0</v>
      </c>
      <c r="BJ173" s="17" t="s">
        <v>25</v>
      </c>
      <c r="BK173" s="105">
        <f t="shared" si="24"/>
        <v>0</v>
      </c>
      <c r="BL173" s="17" t="s">
        <v>186</v>
      </c>
      <c r="BM173" s="17" t="s">
        <v>326</v>
      </c>
    </row>
    <row r="174" spans="2:65" s="1" customFormat="1" ht="44.25" customHeight="1">
      <c r="B174" s="34"/>
      <c r="C174" s="163" t="s">
        <v>327</v>
      </c>
      <c r="D174" s="163" t="s">
        <v>152</v>
      </c>
      <c r="E174" s="164" t="s">
        <v>328</v>
      </c>
      <c r="F174" s="242" t="s">
        <v>329</v>
      </c>
      <c r="G174" s="242"/>
      <c r="H174" s="242"/>
      <c r="I174" s="242"/>
      <c r="J174" s="165" t="s">
        <v>185</v>
      </c>
      <c r="K174" s="166">
        <v>84</v>
      </c>
      <c r="L174" s="243">
        <v>0</v>
      </c>
      <c r="M174" s="244"/>
      <c r="N174" s="245">
        <f t="shared" si="15"/>
        <v>0</v>
      </c>
      <c r="O174" s="245"/>
      <c r="P174" s="245"/>
      <c r="Q174" s="245"/>
      <c r="R174" s="36"/>
      <c r="T174" s="167" t="s">
        <v>23</v>
      </c>
      <c r="U174" s="43" t="s">
        <v>49</v>
      </c>
      <c r="V174" s="35"/>
      <c r="W174" s="168">
        <f t="shared" si="16"/>
        <v>0</v>
      </c>
      <c r="X174" s="168">
        <v>0</v>
      </c>
      <c r="Y174" s="168">
        <f t="shared" si="17"/>
        <v>0</v>
      </c>
      <c r="Z174" s="168">
        <v>0</v>
      </c>
      <c r="AA174" s="169">
        <f t="shared" si="18"/>
        <v>0</v>
      </c>
      <c r="AR174" s="17" t="s">
        <v>186</v>
      </c>
      <c r="AT174" s="17" t="s">
        <v>152</v>
      </c>
      <c r="AU174" s="17" t="s">
        <v>107</v>
      </c>
      <c r="AY174" s="17" t="s">
        <v>151</v>
      </c>
      <c r="BE174" s="105">
        <f t="shared" si="19"/>
        <v>0</v>
      </c>
      <c r="BF174" s="105">
        <f t="shared" si="20"/>
        <v>0</v>
      </c>
      <c r="BG174" s="105">
        <f t="shared" si="21"/>
        <v>0</v>
      </c>
      <c r="BH174" s="105">
        <f t="shared" si="22"/>
        <v>0</v>
      </c>
      <c r="BI174" s="105">
        <f t="shared" si="23"/>
        <v>0</v>
      </c>
      <c r="BJ174" s="17" t="s">
        <v>25</v>
      </c>
      <c r="BK174" s="105">
        <f t="shared" si="24"/>
        <v>0</v>
      </c>
      <c r="BL174" s="17" t="s">
        <v>186</v>
      </c>
      <c r="BM174" s="17" t="s">
        <v>330</v>
      </c>
    </row>
    <row r="175" spans="2:65" s="1" customFormat="1" ht="44.25" customHeight="1">
      <c r="B175" s="34"/>
      <c r="C175" s="163" t="s">
        <v>331</v>
      </c>
      <c r="D175" s="163" t="s">
        <v>152</v>
      </c>
      <c r="E175" s="164" t="s">
        <v>332</v>
      </c>
      <c r="F175" s="242" t="s">
        <v>333</v>
      </c>
      <c r="G175" s="242"/>
      <c r="H175" s="242"/>
      <c r="I175" s="242"/>
      <c r="J175" s="165" t="s">
        <v>185</v>
      </c>
      <c r="K175" s="166">
        <v>81</v>
      </c>
      <c r="L175" s="243">
        <v>0</v>
      </c>
      <c r="M175" s="244"/>
      <c r="N175" s="245">
        <f t="shared" si="15"/>
        <v>0</v>
      </c>
      <c r="O175" s="245"/>
      <c r="P175" s="245"/>
      <c r="Q175" s="245"/>
      <c r="R175" s="36"/>
      <c r="T175" s="167" t="s">
        <v>23</v>
      </c>
      <c r="U175" s="43" t="s">
        <v>49</v>
      </c>
      <c r="V175" s="35"/>
      <c r="W175" s="168">
        <f t="shared" si="16"/>
        <v>0</v>
      </c>
      <c r="X175" s="168">
        <v>0</v>
      </c>
      <c r="Y175" s="168">
        <f t="shared" si="17"/>
        <v>0</v>
      </c>
      <c r="Z175" s="168">
        <v>0</v>
      </c>
      <c r="AA175" s="169">
        <f t="shared" si="18"/>
        <v>0</v>
      </c>
      <c r="AR175" s="17" t="s">
        <v>186</v>
      </c>
      <c r="AT175" s="17" t="s">
        <v>152</v>
      </c>
      <c r="AU175" s="17" t="s">
        <v>107</v>
      </c>
      <c r="AY175" s="17" t="s">
        <v>151</v>
      </c>
      <c r="BE175" s="105">
        <f t="shared" si="19"/>
        <v>0</v>
      </c>
      <c r="BF175" s="105">
        <f t="shared" si="20"/>
        <v>0</v>
      </c>
      <c r="BG175" s="105">
        <f t="shared" si="21"/>
        <v>0</v>
      </c>
      <c r="BH175" s="105">
        <f t="shared" si="22"/>
        <v>0</v>
      </c>
      <c r="BI175" s="105">
        <f t="shared" si="23"/>
        <v>0</v>
      </c>
      <c r="BJ175" s="17" t="s">
        <v>25</v>
      </c>
      <c r="BK175" s="105">
        <f t="shared" si="24"/>
        <v>0</v>
      </c>
      <c r="BL175" s="17" t="s">
        <v>186</v>
      </c>
      <c r="BM175" s="17" t="s">
        <v>334</v>
      </c>
    </row>
    <row r="176" spans="2:65" s="1" customFormat="1" ht="31.5" customHeight="1">
      <c r="B176" s="34"/>
      <c r="C176" s="163" t="s">
        <v>335</v>
      </c>
      <c r="D176" s="163" t="s">
        <v>152</v>
      </c>
      <c r="E176" s="164" t="s">
        <v>336</v>
      </c>
      <c r="F176" s="242" t="s">
        <v>337</v>
      </c>
      <c r="G176" s="242"/>
      <c r="H176" s="242"/>
      <c r="I176" s="242"/>
      <c r="J176" s="165" t="s">
        <v>185</v>
      </c>
      <c r="K176" s="166">
        <v>181.5</v>
      </c>
      <c r="L176" s="243">
        <v>0</v>
      </c>
      <c r="M176" s="244"/>
      <c r="N176" s="245">
        <f t="shared" si="15"/>
        <v>0</v>
      </c>
      <c r="O176" s="245"/>
      <c r="P176" s="245"/>
      <c r="Q176" s="245"/>
      <c r="R176" s="36"/>
      <c r="T176" s="167" t="s">
        <v>23</v>
      </c>
      <c r="U176" s="43" t="s">
        <v>49</v>
      </c>
      <c r="V176" s="35"/>
      <c r="W176" s="168">
        <f t="shared" si="16"/>
        <v>0</v>
      </c>
      <c r="X176" s="168">
        <v>0</v>
      </c>
      <c r="Y176" s="168">
        <f t="shared" si="17"/>
        <v>0</v>
      </c>
      <c r="Z176" s="168">
        <v>0</v>
      </c>
      <c r="AA176" s="169">
        <f t="shared" si="18"/>
        <v>0</v>
      </c>
      <c r="AR176" s="17" t="s">
        <v>186</v>
      </c>
      <c r="AT176" s="17" t="s">
        <v>152</v>
      </c>
      <c r="AU176" s="17" t="s">
        <v>107</v>
      </c>
      <c r="AY176" s="17" t="s">
        <v>151</v>
      </c>
      <c r="BE176" s="105">
        <f t="shared" si="19"/>
        <v>0</v>
      </c>
      <c r="BF176" s="105">
        <f t="shared" si="20"/>
        <v>0</v>
      </c>
      <c r="BG176" s="105">
        <f t="shared" si="21"/>
        <v>0</v>
      </c>
      <c r="BH176" s="105">
        <f t="shared" si="22"/>
        <v>0</v>
      </c>
      <c r="BI176" s="105">
        <f t="shared" si="23"/>
        <v>0</v>
      </c>
      <c r="BJ176" s="17" t="s">
        <v>25</v>
      </c>
      <c r="BK176" s="105">
        <f t="shared" si="24"/>
        <v>0</v>
      </c>
      <c r="BL176" s="17" t="s">
        <v>186</v>
      </c>
      <c r="BM176" s="17" t="s">
        <v>338</v>
      </c>
    </row>
    <row r="177" spans="2:65" s="1" customFormat="1" ht="31.5" customHeight="1">
      <c r="B177" s="34"/>
      <c r="C177" s="163" t="s">
        <v>339</v>
      </c>
      <c r="D177" s="163" t="s">
        <v>152</v>
      </c>
      <c r="E177" s="164" t="s">
        <v>340</v>
      </c>
      <c r="F177" s="242" t="s">
        <v>341</v>
      </c>
      <c r="G177" s="242"/>
      <c r="H177" s="242"/>
      <c r="I177" s="242"/>
      <c r="J177" s="165" t="s">
        <v>185</v>
      </c>
      <c r="K177" s="166">
        <v>165</v>
      </c>
      <c r="L177" s="243">
        <v>0</v>
      </c>
      <c r="M177" s="244"/>
      <c r="N177" s="245">
        <f t="shared" si="15"/>
        <v>0</v>
      </c>
      <c r="O177" s="245"/>
      <c r="P177" s="245"/>
      <c r="Q177" s="245"/>
      <c r="R177" s="36"/>
      <c r="T177" s="167" t="s">
        <v>23</v>
      </c>
      <c r="U177" s="43" t="s">
        <v>49</v>
      </c>
      <c r="V177" s="35"/>
      <c r="W177" s="168">
        <f t="shared" si="16"/>
        <v>0</v>
      </c>
      <c r="X177" s="168">
        <v>0.20300000000000001</v>
      </c>
      <c r="Y177" s="168">
        <f t="shared" si="17"/>
        <v>33.495000000000005</v>
      </c>
      <c r="Z177" s="168">
        <v>0</v>
      </c>
      <c r="AA177" s="169">
        <f t="shared" si="18"/>
        <v>0</v>
      </c>
      <c r="AR177" s="17" t="s">
        <v>186</v>
      </c>
      <c r="AT177" s="17" t="s">
        <v>152</v>
      </c>
      <c r="AU177" s="17" t="s">
        <v>107</v>
      </c>
      <c r="AY177" s="17" t="s">
        <v>151</v>
      </c>
      <c r="BE177" s="105">
        <f t="shared" si="19"/>
        <v>0</v>
      </c>
      <c r="BF177" s="105">
        <f t="shared" si="20"/>
        <v>0</v>
      </c>
      <c r="BG177" s="105">
        <f t="shared" si="21"/>
        <v>0</v>
      </c>
      <c r="BH177" s="105">
        <f t="shared" si="22"/>
        <v>0</v>
      </c>
      <c r="BI177" s="105">
        <f t="shared" si="23"/>
        <v>0</v>
      </c>
      <c r="BJ177" s="17" t="s">
        <v>25</v>
      </c>
      <c r="BK177" s="105">
        <f t="shared" si="24"/>
        <v>0</v>
      </c>
      <c r="BL177" s="17" t="s">
        <v>186</v>
      </c>
      <c r="BM177" s="17" t="s">
        <v>342</v>
      </c>
    </row>
    <row r="178" spans="2:65" s="1" customFormat="1" ht="22.5" customHeight="1">
      <c r="B178" s="34"/>
      <c r="C178" s="163" t="s">
        <v>343</v>
      </c>
      <c r="D178" s="163" t="s">
        <v>152</v>
      </c>
      <c r="E178" s="164" t="s">
        <v>344</v>
      </c>
      <c r="F178" s="242" t="s">
        <v>345</v>
      </c>
      <c r="G178" s="242"/>
      <c r="H178" s="242"/>
      <c r="I178" s="242"/>
      <c r="J178" s="165" t="s">
        <v>185</v>
      </c>
      <c r="K178" s="166">
        <v>165</v>
      </c>
      <c r="L178" s="243">
        <v>0</v>
      </c>
      <c r="M178" s="244"/>
      <c r="N178" s="245">
        <f t="shared" si="15"/>
        <v>0</v>
      </c>
      <c r="O178" s="245"/>
      <c r="P178" s="245"/>
      <c r="Q178" s="245"/>
      <c r="R178" s="36"/>
      <c r="T178" s="167" t="s">
        <v>23</v>
      </c>
      <c r="U178" s="43" t="s">
        <v>49</v>
      </c>
      <c r="V178" s="35"/>
      <c r="W178" s="168">
        <f t="shared" si="16"/>
        <v>0</v>
      </c>
      <c r="X178" s="168">
        <v>6.0000000000000002E-5</v>
      </c>
      <c r="Y178" s="168">
        <f t="shared" si="17"/>
        <v>9.9000000000000008E-3</v>
      </c>
      <c r="Z178" s="168">
        <v>0</v>
      </c>
      <c r="AA178" s="169">
        <f t="shared" si="18"/>
        <v>0</v>
      </c>
      <c r="AR178" s="17" t="s">
        <v>186</v>
      </c>
      <c r="AT178" s="17" t="s">
        <v>152</v>
      </c>
      <c r="AU178" s="17" t="s">
        <v>107</v>
      </c>
      <c r="AY178" s="17" t="s">
        <v>151</v>
      </c>
      <c r="BE178" s="105">
        <f t="shared" si="19"/>
        <v>0</v>
      </c>
      <c r="BF178" s="105">
        <f t="shared" si="20"/>
        <v>0</v>
      </c>
      <c r="BG178" s="105">
        <f t="shared" si="21"/>
        <v>0</v>
      </c>
      <c r="BH178" s="105">
        <f t="shared" si="22"/>
        <v>0</v>
      </c>
      <c r="BI178" s="105">
        <f t="shared" si="23"/>
        <v>0</v>
      </c>
      <c r="BJ178" s="17" t="s">
        <v>25</v>
      </c>
      <c r="BK178" s="105">
        <f t="shared" si="24"/>
        <v>0</v>
      </c>
      <c r="BL178" s="17" t="s">
        <v>186</v>
      </c>
      <c r="BM178" s="17" t="s">
        <v>346</v>
      </c>
    </row>
    <row r="179" spans="2:65" s="1" customFormat="1" ht="31.5" customHeight="1">
      <c r="B179" s="34"/>
      <c r="C179" s="163" t="s">
        <v>347</v>
      </c>
      <c r="D179" s="163" t="s">
        <v>152</v>
      </c>
      <c r="E179" s="164" t="s">
        <v>348</v>
      </c>
      <c r="F179" s="242" t="s">
        <v>349</v>
      </c>
      <c r="G179" s="242"/>
      <c r="H179" s="242"/>
      <c r="I179" s="242"/>
      <c r="J179" s="165" t="s">
        <v>185</v>
      </c>
      <c r="K179" s="166">
        <v>84</v>
      </c>
      <c r="L179" s="243">
        <v>0</v>
      </c>
      <c r="M179" s="244"/>
      <c r="N179" s="245">
        <f t="shared" si="15"/>
        <v>0</v>
      </c>
      <c r="O179" s="245"/>
      <c r="P179" s="245"/>
      <c r="Q179" s="245"/>
      <c r="R179" s="36"/>
      <c r="T179" s="167" t="s">
        <v>23</v>
      </c>
      <c r="U179" s="43" t="s">
        <v>49</v>
      </c>
      <c r="V179" s="35"/>
      <c r="W179" s="168">
        <f t="shared" si="16"/>
        <v>0</v>
      </c>
      <c r="X179" s="168">
        <v>0</v>
      </c>
      <c r="Y179" s="168">
        <f t="shared" si="17"/>
        <v>0</v>
      </c>
      <c r="Z179" s="168">
        <v>0</v>
      </c>
      <c r="AA179" s="169">
        <f t="shared" si="18"/>
        <v>0</v>
      </c>
      <c r="AR179" s="17" t="s">
        <v>186</v>
      </c>
      <c r="AT179" s="17" t="s">
        <v>152</v>
      </c>
      <c r="AU179" s="17" t="s">
        <v>107</v>
      </c>
      <c r="AY179" s="17" t="s">
        <v>151</v>
      </c>
      <c r="BE179" s="105">
        <f t="shared" si="19"/>
        <v>0</v>
      </c>
      <c r="BF179" s="105">
        <f t="shared" si="20"/>
        <v>0</v>
      </c>
      <c r="BG179" s="105">
        <f t="shared" si="21"/>
        <v>0</v>
      </c>
      <c r="BH179" s="105">
        <f t="shared" si="22"/>
        <v>0</v>
      </c>
      <c r="BI179" s="105">
        <f t="shared" si="23"/>
        <v>0</v>
      </c>
      <c r="BJ179" s="17" t="s">
        <v>25</v>
      </c>
      <c r="BK179" s="105">
        <f t="shared" si="24"/>
        <v>0</v>
      </c>
      <c r="BL179" s="17" t="s">
        <v>186</v>
      </c>
      <c r="BM179" s="17" t="s">
        <v>350</v>
      </c>
    </row>
    <row r="180" spans="2:65" s="1" customFormat="1" ht="31.5" customHeight="1">
      <c r="B180" s="34"/>
      <c r="C180" s="170" t="s">
        <v>351</v>
      </c>
      <c r="D180" s="170" t="s">
        <v>189</v>
      </c>
      <c r="E180" s="171" t="s">
        <v>352</v>
      </c>
      <c r="F180" s="246" t="s">
        <v>353</v>
      </c>
      <c r="G180" s="246"/>
      <c r="H180" s="246"/>
      <c r="I180" s="246"/>
      <c r="J180" s="172" t="s">
        <v>185</v>
      </c>
      <c r="K180" s="173">
        <v>84</v>
      </c>
      <c r="L180" s="247">
        <v>0</v>
      </c>
      <c r="M180" s="248"/>
      <c r="N180" s="249">
        <f t="shared" si="15"/>
        <v>0</v>
      </c>
      <c r="O180" s="245"/>
      <c r="P180" s="245"/>
      <c r="Q180" s="245"/>
      <c r="R180" s="36"/>
      <c r="T180" s="167" t="s">
        <v>23</v>
      </c>
      <c r="U180" s="43" t="s">
        <v>49</v>
      </c>
      <c r="V180" s="35"/>
      <c r="W180" s="168">
        <f t="shared" si="16"/>
        <v>0</v>
      </c>
      <c r="X180" s="168">
        <v>6.8999999999999997E-4</v>
      </c>
      <c r="Y180" s="168">
        <f t="shared" si="17"/>
        <v>5.7959999999999998E-2</v>
      </c>
      <c r="Z180" s="168">
        <v>0</v>
      </c>
      <c r="AA180" s="169">
        <f t="shared" si="18"/>
        <v>0</v>
      </c>
      <c r="AR180" s="17" t="s">
        <v>192</v>
      </c>
      <c r="AT180" s="17" t="s">
        <v>189</v>
      </c>
      <c r="AU180" s="17" t="s">
        <v>107</v>
      </c>
      <c r="AY180" s="17" t="s">
        <v>151</v>
      </c>
      <c r="BE180" s="105">
        <f t="shared" si="19"/>
        <v>0</v>
      </c>
      <c r="BF180" s="105">
        <f t="shared" si="20"/>
        <v>0</v>
      </c>
      <c r="BG180" s="105">
        <f t="shared" si="21"/>
        <v>0</v>
      </c>
      <c r="BH180" s="105">
        <f t="shared" si="22"/>
        <v>0</v>
      </c>
      <c r="BI180" s="105">
        <f t="shared" si="23"/>
        <v>0</v>
      </c>
      <c r="BJ180" s="17" t="s">
        <v>25</v>
      </c>
      <c r="BK180" s="105">
        <f t="shared" si="24"/>
        <v>0</v>
      </c>
      <c r="BL180" s="17" t="s">
        <v>192</v>
      </c>
      <c r="BM180" s="17" t="s">
        <v>354</v>
      </c>
    </row>
    <row r="181" spans="2:65" s="1" customFormat="1" ht="31.5" customHeight="1">
      <c r="B181" s="34"/>
      <c r="C181" s="163" t="s">
        <v>355</v>
      </c>
      <c r="D181" s="163" t="s">
        <v>152</v>
      </c>
      <c r="E181" s="164" t="s">
        <v>348</v>
      </c>
      <c r="F181" s="242" t="s">
        <v>349</v>
      </c>
      <c r="G181" s="242"/>
      <c r="H181" s="242"/>
      <c r="I181" s="242"/>
      <c r="J181" s="165" t="s">
        <v>185</v>
      </c>
      <c r="K181" s="166">
        <v>181.5</v>
      </c>
      <c r="L181" s="243">
        <v>0</v>
      </c>
      <c r="M181" s="244"/>
      <c r="N181" s="245">
        <f t="shared" si="15"/>
        <v>0</v>
      </c>
      <c r="O181" s="245"/>
      <c r="P181" s="245"/>
      <c r="Q181" s="245"/>
      <c r="R181" s="36"/>
      <c r="T181" s="167" t="s">
        <v>23</v>
      </c>
      <c r="U181" s="43" t="s">
        <v>49</v>
      </c>
      <c r="V181" s="35"/>
      <c r="W181" s="168">
        <f t="shared" si="16"/>
        <v>0</v>
      </c>
      <c r="X181" s="168">
        <v>0</v>
      </c>
      <c r="Y181" s="168">
        <f t="shared" si="17"/>
        <v>0</v>
      </c>
      <c r="Z181" s="168">
        <v>0</v>
      </c>
      <c r="AA181" s="169">
        <f t="shared" si="18"/>
        <v>0</v>
      </c>
      <c r="AR181" s="17" t="s">
        <v>186</v>
      </c>
      <c r="AT181" s="17" t="s">
        <v>152</v>
      </c>
      <c r="AU181" s="17" t="s">
        <v>107</v>
      </c>
      <c r="AY181" s="17" t="s">
        <v>151</v>
      </c>
      <c r="BE181" s="105">
        <f t="shared" si="19"/>
        <v>0</v>
      </c>
      <c r="BF181" s="105">
        <f t="shared" si="20"/>
        <v>0</v>
      </c>
      <c r="BG181" s="105">
        <f t="shared" si="21"/>
        <v>0</v>
      </c>
      <c r="BH181" s="105">
        <f t="shared" si="22"/>
        <v>0</v>
      </c>
      <c r="BI181" s="105">
        <f t="shared" si="23"/>
        <v>0</v>
      </c>
      <c r="BJ181" s="17" t="s">
        <v>25</v>
      </c>
      <c r="BK181" s="105">
        <f t="shared" si="24"/>
        <v>0</v>
      </c>
      <c r="BL181" s="17" t="s">
        <v>186</v>
      </c>
      <c r="BM181" s="17" t="s">
        <v>356</v>
      </c>
    </row>
    <row r="182" spans="2:65" s="1" customFormat="1" ht="31.5" customHeight="1">
      <c r="B182" s="34"/>
      <c r="C182" s="170" t="s">
        <v>357</v>
      </c>
      <c r="D182" s="170" t="s">
        <v>189</v>
      </c>
      <c r="E182" s="171" t="s">
        <v>358</v>
      </c>
      <c r="F182" s="246" t="s">
        <v>359</v>
      </c>
      <c r="G182" s="246"/>
      <c r="H182" s="246"/>
      <c r="I182" s="246"/>
      <c r="J182" s="172" t="s">
        <v>185</v>
      </c>
      <c r="K182" s="173">
        <v>181.5</v>
      </c>
      <c r="L182" s="247">
        <v>0</v>
      </c>
      <c r="M182" s="248"/>
      <c r="N182" s="249">
        <f t="shared" si="15"/>
        <v>0</v>
      </c>
      <c r="O182" s="245"/>
      <c r="P182" s="245"/>
      <c r="Q182" s="245"/>
      <c r="R182" s="36"/>
      <c r="T182" s="167" t="s">
        <v>23</v>
      </c>
      <c r="U182" s="43" t="s">
        <v>49</v>
      </c>
      <c r="V182" s="35"/>
      <c r="W182" s="168">
        <f t="shared" si="16"/>
        <v>0</v>
      </c>
      <c r="X182" s="168">
        <v>1.9000000000000001E-4</v>
      </c>
      <c r="Y182" s="168">
        <f t="shared" si="17"/>
        <v>3.4485000000000002E-2</v>
      </c>
      <c r="Z182" s="168">
        <v>0</v>
      </c>
      <c r="AA182" s="169">
        <f t="shared" si="18"/>
        <v>0</v>
      </c>
      <c r="AR182" s="17" t="s">
        <v>192</v>
      </c>
      <c r="AT182" s="17" t="s">
        <v>189</v>
      </c>
      <c r="AU182" s="17" t="s">
        <v>107</v>
      </c>
      <c r="AY182" s="17" t="s">
        <v>151</v>
      </c>
      <c r="BE182" s="105">
        <f t="shared" si="19"/>
        <v>0</v>
      </c>
      <c r="BF182" s="105">
        <f t="shared" si="20"/>
        <v>0</v>
      </c>
      <c r="BG182" s="105">
        <f t="shared" si="21"/>
        <v>0</v>
      </c>
      <c r="BH182" s="105">
        <f t="shared" si="22"/>
        <v>0</v>
      </c>
      <c r="BI182" s="105">
        <f t="shared" si="23"/>
        <v>0</v>
      </c>
      <c r="BJ182" s="17" t="s">
        <v>25</v>
      </c>
      <c r="BK182" s="105">
        <f t="shared" si="24"/>
        <v>0</v>
      </c>
      <c r="BL182" s="17" t="s">
        <v>192</v>
      </c>
      <c r="BM182" s="17" t="s">
        <v>360</v>
      </c>
    </row>
    <row r="183" spans="2:65" s="1" customFormat="1" ht="31.5" customHeight="1">
      <c r="B183" s="34"/>
      <c r="C183" s="163" t="s">
        <v>361</v>
      </c>
      <c r="D183" s="163" t="s">
        <v>152</v>
      </c>
      <c r="E183" s="164" t="s">
        <v>362</v>
      </c>
      <c r="F183" s="242" t="s">
        <v>363</v>
      </c>
      <c r="G183" s="242"/>
      <c r="H183" s="242"/>
      <c r="I183" s="242"/>
      <c r="J183" s="165" t="s">
        <v>160</v>
      </c>
      <c r="K183" s="166">
        <v>5.25</v>
      </c>
      <c r="L183" s="243">
        <v>0</v>
      </c>
      <c r="M183" s="244"/>
      <c r="N183" s="245">
        <f t="shared" si="15"/>
        <v>0</v>
      </c>
      <c r="O183" s="245"/>
      <c r="P183" s="245"/>
      <c r="Q183" s="245"/>
      <c r="R183" s="36"/>
      <c r="T183" s="167" t="s">
        <v>23</v>
      </c>
      <c r="U183" s="43" t="s">
        <v>49</v>
      </c>
      <c r="V183" s="35"/>
      <c r="W183" s="168">
        <f t="shared" si="16"/>
        <v>0</v>
      </c>
      <c r="X183" s="168">
        <v>2.2563399999999998</v>
      </c>
      <c r="Y183" s="168">
        <f t="shared" si="17"/>
        <v>11.845784999999999</v>
      </c>
      <c r="Z183" s="168">
        <v>0</v>
      </c>
      <c r="AA183" s="169">
        <f t="shared" si="18"/>
        <v>0</v>
      </c>
      <c r="AR183" s="17" t="s">
        <v>186</v>
      </c>
      <c r="AT183" s="17" t="s">
        <v>152</v>
      </c>
      <c r="AU183" s="17" t="s">
        <v>107</v>
      </c>
      <c r="AY183" s="17" t="s">
        <v>151</v>
      </c>
      <c r="BE183" s="105">
        <f t="shared" si="19"/>
        <v>0</v>
      </c>
      <c r="BF183" s="105">
        <f t="shared" si="20"/>
        <v>0</v>
      </c>
      <c r="BG183" s="105">
        <f t="shared" si="21"/>
        <v>0</v>
      </c>
      <c r="BH183" s="105">
        <f t="shared" si="22"/>
        <v>0</v>
      </c>
      <c r="BI183" s="105">
        <f t="shared" si="23"/>
        <v>0</v>
      </c>
      <c r="BJ183" s="17" t="s">
        <v>25</v>
      </c>
      <c r="BK183" s="105">
        <f t="shared" si="24"/>
        <v>0</v>
      </c>
      <c r="BL183" s="17" t="s">
        <v>186</v>
      </c>
      <c r="BM183" s="17" t="s">
        <v>364</v>
      </c>
    </row>
    <row r="184" spans="2:65" s="1" customFormat="1" ht="31.5" customHeight="1">
      <c r="B184" s="34"/>
      <c r="C184" s="163" t="s">
        <v>365</v>
      </c>
      <c r="D184" s="163" t="s">
        <v>152</v>
      </c>
      <c r="E184" s="164" t="s">
        <v>366</v>
      </c>
      <c r="F184" s="242" t="s">
        <v>367</v>
      </c>
      <c r="G184" s="242"/>
      <c r="H184" s="242"/>
      <c r="I184" s="242"/>
      <c r="J184" s="165" t="s">
        <v>185</v>
      </c>
      <c r="K184" s="166">
        <v>84</v>
      </c>
      <c r="L184" s="243">
        <v>0</v>
      </c>
      <c r="M184" s="244"/>
      <c r="N184" s="245">
        <f t="shared" si="15"/>
        <v>0</v>
      </c>
      <c r="O184" s="245"/>
      <c r="P184" s="245"/>
      <c r="Q184" s="245"/>
      <c r="R184" s="36"/>
      <c r="T184" s="167" t="s">
        <v>23</v>
      </c>
      <c r="U184" s="43" t="s">
        <v>49</v>
      </c>
      <c r="V184" s="35"/>
      <c r="W184" s="168">
        <f t="shared" si="16"/>
        <v>0</v>
      </c>
      <c r="X184" s="168">
        <v>0</v>
      </c>
      <c r="Y184" s="168">
        <f t="shared" si="17"/>
        <v>0</v>
      </c>
      <c r="Z184" s="168">
        <v>0</v>
      </c>
      <c r="AA184" s="169">
        <f t="shared" si="18"/>
        <v>0</v>
      </c>
      <c r="AR184" s="17" t="s">
        <v>186</v>
      </c>
      <c r="AT184" s="17" t="s">
        <v>152</v>
      </c>
      <c r="AU184" s="17" t="s">
        <v>107</v>
      </c>
      <c r="AY184" s="17" t="s">
        <v>151</v>
      </c>
      <c r="BE184" s="105">
        <f t="shared" si="19"/>
        <v>0</v>
      </c>
      <c r="BF184" s="105">
        <f t="shared" si="20"/>
        <v>0</v>
      </c>
      <c r="BG184" s="105">
        <f t="shared" si="21"/>
        <v>0</v>
      </c>
      <c r="BH184" s="105">
        <f t="shared" si="22"/>
        <v>0</v>
      </c>
      <c r="BI184" s="105">
        <f t="shared" si="23"/>
        <v>0</v>
      </c>
      <c r="BJ184" s="17" t="s">
        <v>25</v>
      </c>
      <c r="BK184" s="105">
        <f t="shared" si="24"/>
        <v>0</v>
      </c>
      <c r="BL184" s="17" t="s">
        <v>186</v>
      </c>
      <c r="BM184" s="17" t="s">
        <v>368</v>
      </c>
    </row>
    <row r="185" spans="2:65" s="1" customFormat="1" ht="31.5" customHeight="1">
      <c r="B185" s="34"/>
      <c r="C185" s="163" t="s">
        <v>369</v>
      </c>
      <c r="D185" s="163" t="s">
        <v>152</v>
      </c>
      <c r="E185" s="164" t="s">
        <v>370</v>
      </c>
      <c r="F185" s="242" t="s">
        <v>371</v>
      </c>
      <c r="G185" s="242"/>
      <c r="H185" s="242"/>
      <c r="I185" s="242"/>
      <c r="J185" s="165" t="s">
        <v>185</v>
      </c>
      <c r="K185" s="166">
        <v>81</v>
      </c>
      <c r="L185" s="243">
        <v>0</v>
      </c>
      <c r="M185" s="244"/>
      <c r="N185" s="245">
        <f t="shared" si="15"/>
        <v>0</v>
      </c>
      <c r="O185" s="245"/>
      <c r="P185" s="245"/>
      <c r="Q185" s="245"/>
      <c r="R185" s="36"/>
      <c r="T185" s="167" t="s">
        <v>23</v>
      </c>
      <c r="U185" s="43" t="s">
        <v>49</v>
      </c>
      <c r="V185" s="35"/>
      <c r="W185" s="168">
        <f t="shared" si="16"/>
        <v>0</v>
      </c>
      <c r="X185" s="168">
        <v>0</v>
      </c>
      <c r="Y185" s="168">
        <f t="shared" si="17"/>
        <v>0</v>
      </c>
      <c r="Z185" s="168">
        <v>0</v>
      </c>
      <c r="AA185" s="169">
        <f t="shared" si="18"/>
        <v>0</v>
      </c>
      <c r="AR185" s="17" t="s">
        <v>186</v>
      </c>
      <c r="AT185" s="17" t="s">
        <v>152</v>
      </c>
      <c r="AU185" s="17" t="s">
        <v>107</v>
      </c>
      <c r="AY185" s="17" t="s">
        <v>151</v>
      </c>
      <c r="BE185" s="105">
        <f t="shared" si="19"/>
        <v>0</v>
      </c>
      <c r="BF185" s="105">
        <f t="shared" si="20"/>
        <v>0</v>
      </c>
      <c r="BG185" s="105">
        <f t="shared" si="21"/>
        <v>0</v>
      </c>
      <c r="BH185" s="105">
        <f t="shared" si="22"/>
        <v>0</v>
      </c>
      <c r="BI185" s="105">
        <f t="shared" si="23"/>
        <v>0</v>
      </c>
      <c r="BJ185" s="17" t="s">
        <v>25</v>
      </c>
      <c r="BK185" s="105">
        <f t="shared" si="24"/>
        <v>0</v>
      </c>
      <c r="BL185" s="17" t="s">
        <v>186</v>
      </c>
      <c r="BM185" s="17" t="s">
        <v>372</v>
      </c>
    </row>
    <row r="186" spans="2:65" s="1" customFormat="1" ht="31.5" customHeight="1">
      <c r="B186" s="34"/>
      <c r="C186" s="163" t="s">
        <v>373</v>
      </c>
      <c r="D186" s="163" t="s">
        <v>152</v>
      </c>
      <c r="E186" s="164" t="s">
        <v>374</v>
      </c>
      <c r="F186" s="242" t="s">
        <v>375</v>
      </c>
      <c r="G186" s="242"/>
      <c r="H186" s="242"/>
      <c r="I186" s="242"/>
      <c r="J186" s="165" t="s">
        <v>160</v>
      </c>
      <c r="K186" s="166">
        <v>5.8</v>
      </c>
      <c r="L186" s="243">
        <v>0</v>
      </c>
      <c r="M186" s="244"/>
      <c r="N186" s="245">
        <f t="shared" si="15"/>
        <v>0</v>
      </c>
      <c r="O186" s="245"/>
      <c r="P186" s="245"/>
      <c r="Q186" s="245"/>
      <c r="R186" s="36"/>
      <c r="T186" s="167" t="s">
        <v>23</v>
      </c>
      <c r="U186" s="43" t="s">
        <v>49</v>
      </c>
      <c r="V186" s="35"/>
      <c r="W186" s="168">
        <f t="shared" si="16"/>
        <v>0</v>
      </c>
      <c r="X186" s="168">
        <v>0</v>
      </c>
      <c r="Y186" s="168">
        <f t="shared" si="17"/>
        <v>0</v>
      </c>
      <c r="Z186" s="168">
        <v>0</v>
      </c>
      <c r="AA186" s="169">
        <f t="shared" si="18"/>
        <v>0</v>
      </c>
      <c r="AR186" s="17" t="s">
        <v>186</v>
      </c>
      <c r="AT186" s="17" t="s">
        <v>152</v>
      </c>
      <c r="AU186" s="17" t="s">
        <v>107</v>
      </c>
      <c r="AY186" s="17" t="s">
        <v>151</v>
      </c>
      <c r="BE186" s="105">
        <f t="shared" si="19"/>
        <v>0</v>
      </c>
      <c r="BF186" s="105">
        <f t="shared" si="20"/>
        <v>0</v>
      </c>
      <c r="BG186" s="105">
        <f t="shared" si="21"/>
        <v>0</v>
      </c>
      <c r="BH186" s="105">
        <f t="shared" si="22"/>
        <v>0</v>
      </c>
      <c r="BI186" s="105">
        <f t="shared" si="23"/>
        <v>0</v>
      </c>
      <c r="BJ186" s="17" t="s">
        <v>25</v>
      </c>
      <c r="BK186" s="105">
        <f t="shared" si="24"/>
        <v>0</v>
      </c>
      <c r="BL186" s="17" t="s">
        <v>186</v>
      </c>
      <c r="BM186" s="17" t="s">
        <v>376</v>
      </c>
    </row>
    <row r="187" spans="2:65" s="1" customFormat="1" ht="31.5" customHeight="1">
      <c r="B187" s="34"/>
      <c r="C187" s="163" t="s">
        <v>377</v>
      </c>
      <c r="D187" s="163" t="s">
        <v>152</v>
      </c>
      <c r="E187" s="164" t="s">
        <v>378</v>
      </c>
      <c r="F187" s="242" t="s">
        <v>379</v>
      </c>
      <c r="G187" s="242"/>
      <c r="H187" s="242"/>
      <c r="I187" s="242"/>
      <c r="J187" s="165" t="s">
        <v>155</v>
      </c>
      <c r="K187" s="166">
        <v>82.5</v>
      </c>
      <c r="L187" s="243">
        <v>0</v>
      </c>
      <c r="M187" s="244"/>
      <c r="N187" s="245">
        <f t="shared" si="15"/>
        <v>0</v>
      </c>
      <c r="O187" s="245"/>
      <c r="P187" s="245"/>
      <c r="Q187" s="245"/>
      <c r="R187" s="36"/>
      <c r="T187" s="167" t="s">
        <v>23</v>
      </c>
      <c r="U187" s="43" t="s">
        <v>49</v>
      </c>
      <c r="V187" s="35"/>
      <c r="W187" s="168">
        <f t="shared" si="16"/>
        <v>0</v>
      </c>
      <c r="X187" s="168">
        <v>0</v>
      </c>
      <c r="Y187" s="168">
        <f t="shared" si="17"/>
        <v>0</v>
      </c>
      <c r="Z187" s="168">
        <v>0</v>
      </c>
      <c r="AA187" s="169">
        <f t="shared" si="18"/>
        <v>0</v>
      </c>
      <c r="AR187" s="17" t="s">
        <v>186</v>
      </c>
      <c r="AT187" s="17" t="s">
        <v>152</v>
      </c>
      <c r="AU187" s="17" t="s">
        <v>107</v>
      </c>
      <c r="AY187" s="17" t="s">
        <v>151</v>
      </c>
      <c r="BE187" s="105">
        <f t="shared" si="19"/>
        <v>0</v>
      </c>
      <c r="BF187" s="105">
        <f t="shared" si="20"/>
        <v>0</v>
      </c>
      <c r="BG187" s="105">
        <f t="shared" si="21"/>
        <v>0</v>
      </c>
      <c r="BH187" s="105">
        <f t="shared" si="22"/>
        <v>0</v>
      </c>
      <c r="BI187" s="105">
        <f t="shared" si="23"/>
        <v>0</v>
      </c>
      <c r="BJ187" s="17" t="s">
        <v>25</v>
      </c>
      <c r="BK187" s="105">
        <f t="shared" si="24"/>
        <v>0</v>
      </c>
      <c r="BL187" s="17" t="s">
        <v>186</v>
      </c>
      <c r="BM187" s="17" t="s">
        <v>380</v>
      </c>
    </row>
    <row r="188" spans="2:65" s="9" customFormat="1" ht="37.35" customHeight="1">
      <c r="B188" s="152"/>
      <c r="C188" s="153"/>
      <c r="D188" s="154" t="s">
        <v>124</v>
      </c>
      <c r="E188" s="154"/>
      <c r="F188" s="154"/>
      <c r="G188" s="154"/>
      <c r="H188" s="154"/>
      <c r="I188" s="154"/>
      <c r="J188" s="154"/>
      <c r="K188" s="154"/>
      <c r="L188" s="154"/>
      <c r="M188" s="154"/>
      <c r="N188" s="257">
        <f>BK188</f>
        <v>0</v>
      </c>
      <c r="O188" s="258"/>
      <c r="P188" s="258"/>
      <c r="Q188" s="258"/>
      <c r="R188" s="155"/>
      <c r="T188" s="156"/>
      <c r="U188" s="153"/>
      <c r="V188" s="153"/>
      <c r="W188" s="157">
        <f>W189+W194+W197</f>
        <v>0</v>
      </c>
      <c r="X188" s="153"/>
      <c r="Y188" s="157">
        <f>Y189+Y194+Y197</f>
        <v>0</v>
      </c>
      <c r="Z188" s="153"/>
      <c r="AA188" s="158">
        <f>AA189+AA194+AA197</f>
        <v>0</v>
      </c>
      <c r="AR188" s="159" t="s">
        <v>169</v>
      </c>
      <c r="AT188" s="160" t="s">
        <v>83</v>
      </c>
      <c r="AU188" s="160" t="s">
        <v>84</v>
      </c>
      <c r="AY188" s="159" t="s">
        <v>151</v>
      </c>
      <c r="BK188" s="161">
        <f>BK189+BK194+BK197</f>
        <v>0</v>
      </c>
    </row>
    <row r="189" spans="2:65" s="9" customFormat="1" ht="19.899999999999999" customHeight="1">
      <c r="B189" s="152"/>
      <c r="C189" s="153"/>
      <c r="D189" s="162" t="s">
        <v>125</v>
      </c>
      <c r="E189" s="162"/>
      <c r="F189" s="162"/>
      <c r="G189" s="162"/>
      <c r="H189" s="162"/>
      <c r="I189" s="162"/>
      <c r="J189" s="162"/>
      <c r="K189" s="162"/>
      <c r="L189" s="162"/>
      <c r="M189" s="162"/>
      <c r="N189" s="253">
        <f>BK189</f>
        <v>0</v>
      </c>
      <c r="O189" s="254"/>
      <c r="P189" s="254"/>
      <c r="Q189" s="254"/>
      <c r="R189" s="155"/>
      <c r="T189" s="156"/>
      <c r="U189" s="153"/>
      <c r="V189" s="153"/>
      <c r="W189" s="157">
        <f>SUM(W190:W193)</f>
        <v>0</v>
      </c>
      <c r="X189" s="153"/>
      <c r="Y189" s="157">
        <f>SUM(Y190:Y193)</f>
        <v>0</v>
      </c>
      <c r="Z189" s="153"/>
      <c r="AA189" s="158">
        <f>SUM(AA190:AA193)</f>
        <v>0</v>
      </c>
      <c r="AR189" s="159" t="s">
        <v>169</v>
      </c>
      <c r="AT189" s="160" t="s">
        <v>83</v>
      </c>
      <c r="AU189" s="160" t="s">
        <v>25</v>
      </c>
      <c r="AY189" s="159" t="s">
        <v>151</v>
      </c>
      <c r="BK189" s="161">
        <f>SUM(BK190:BK193)</f>
        <v>0</v>
      </c>
    </row>
    <row r="190" spans="2:65" s="1" customFormat="1" ht="22.5" customHeight="1">
      <c r="B190" s="34"/>
      <c r="C190" s="163" t="s">
        <v>381</v>
      </c>
      <c r="D190" s="163" t="s">
        <v>152</v>
      </c>
      <c r="E190" s="164" t="s">
        <v>382</v>
      </c>
      <c r="F190" s="242" t="s">
        <v>383</v>
      </c>
      <c r="G190" s="242"/>
      <c r="H190" s="242"/>
      <c r="I190" s="242"/>
      <c r="J190" s="165" t="s">
        <v>384</v>
      </c>
      <c r="K190" s="166">
        <v>1</v>
      </c>
      <c r="L190" s="243">
        <v>0</v>
      </c>
      <c r="M190" s="244"/>
      <c r="N190" s="245">
        <f>ROUND(L190*K190,2)</f>
        <v>0</v>
      </c>
      <c r="O190" s="245"/>
      <c r="P190" s="245"/>
      <c r="Q190" s="245"/>
      <c r="R190" s="36"/>
      <c r="T190" s="167" t="s">
        <v>23</v>
      </c>
      <c r="U190" s="43" t="s">
        <v>49</v>
      </c>
      <c r="V190" s="35"/>
      <c r="W190" s="168">
        <f>V190*K190</f>
        <v>0</v>
      </c>
      <c r="X190" s="168">
        <v>0</v>
      </c>
      <c r="Y190" s="168">
        <f>X190*K190</f>
        <v>0</v>
      </c>
      <c r="Z190" s="168">
        <v>0</v>
      </c>
      <c r="AA190" s="169">
        <f>Z190*K190</f>
        <v>0</v>
      </c>
      <c r="AR190" s="17" t="s">
        <v>385</v>
      </c>
      <c r="AT190" s="17" t="s">
        <v>152</v>
      </c>
      <c r="AU190" s="17" t="s">
        <v>107</v>
      </c>
      <c r="AY190" s="17" t="s">
        <v>151</v>
      </c>
      <c r="BE190" s="105">
        <f>IF(U190="základní",N190,0)</f>
        <v>0</v>
      </c>
      <c r="BF190" s="105">
        <f>IF(U190="snížená",N190,0)</f>
        <v>0</v>
      </c>
      <c r="BG190" s="105">
        <f>IF(U190="zákl. přenesená",N190,0)</f>
        <v>0</v>
      </c>
      <c r="BH190" s="105">
        <f>IF(U190="sníž. přenesená",N190,0)</f>
        <v>0</v>
      </c>
      <c r="BI190" s="105">
        <f>IF(U190="nulová",N190,0)</f>
        <v>0</v>
      </c>
      <c r="BJ190" s="17" t="s">
        <v>25</v>
      </c>
      <c r="BK190" s="105">
        <f>ROUND(L190*K190,2)</f>
        <v>0</v>
      </c>
      <c r="BL190" s="17" t="s">
        <v>385</v>
      </c>
      <c r="BM190" s="17" t="s">
        <v>386</v>
      </c>
    </row>
    <row r="191" spans="2:65" s="1" customFormat="1" ht="22.5" customHeight="1">
      <c r="B191" s="34"/>
      <c r="C191" s="163" t="s">
        <v>387</v>
      </c>
      <c r="D191" s="163" t="s">
        <v>152</v>
      </c>
      <c r="E191" s="164" t="s">
        <v>388</v>
      </c>
      <c r="F191" s="242" t="s">
        <v>389</v>
      </c>
      <c r="G191" s="242"/>
      <c r="H191" s="242"/>
      <c r="I191" s="242"/>
      <c r="J191" s="165" t="s">
        <v>384</v>
      </c>
      <c r="K191" s="166">
        <v>1</v>
      </c>
      <c r="L191" s="243">
        <v>0</v>
      </c>
      <c r="M191" s="244"/>
      <c r="N191" s="245">
        <f>ROUND(L191*K191,2)</f>
        <v>0</v>
      </c>
      <c r="O191" s="245"/>
      <c r="P191" s="245"/>
      <c r="Q191" s="245"/>
      <c r="R191" s="36"/>
      <c r="T191" s="167" t="s">
        <v>23</v>
      </c>
      <c r="U191" s="43" t="s">
        <v>49</v>
      </c>
      <c r="V191" s="35"/>
      <c r="W191" s="168">
        <f>V191*K191</f>
        <v>0</v>
      </c>
      <c r="X191" s="168">
        <v>0</v>
      </c>
      <c r="Y191" s="168">
        <f>X191*K191</f>
        <v>0</v>
      </c>
      <c r="Z191" s="168">
        <v>0</v>
      </c>
      <c r="AA191" s="169">
        <f>Z191*K191</f>
        <v>0</v>
      </c>
      <c r="AR191" s="17" t="s">
        <v>385</v>
      </c>
      <c r="AT191" s="17" t="s">
        <v>152</v>
      </c>
      <c r="AU191" s="17" t="s">
        <v>107</v>
      </c>
      <c r="AY191" s="17" t="s">
        <v>151</v>
      </c>
      <c r="BE191" s="105">
        <f>IF(U191="základní",N191,0)</f>
        <v>0</v>
      </c>
      <c r="BF191" s="105">
        <f>IF(U191="snížená",N191,0)</f>
        <v>0</v>
      </c>
      <c r="BG191" s="105">
        <f>IF(U191="zákl. přenesená",N191,0)</f>
        <v>0</v>
      </c>
      <c r="BH191" s="105">
        <f>IF(U191="sníž. přenesená",N191,0)</f>
        <v>0</v>
      </c>
      <c r="BI191" s="105">
        <f>IF(U191="nulová",N191,0)</f>
        <v>0</v>
      </c>
      <c r="BJ191" s="17" t="s">
        <v>25</v>
      </c>
      <c r="BK191" s="105">
        <f>ROUND(L191*K191,2)</f>
        <v>0</v>
      </c>
      <c r="BL191" s="17" t="s">
        <v>385</v>
      </c>
      <c r="BM191" s="17" t="s">
        <v>390</v>
      </c>
    </row>
    <row r="192" spans="2:65" s="1" customFormat="1" ht="22.5" customHeight="1">
      <c r="B192" s="34"/>
      <c r="C192" s="163" t="s">
        <v>391</v>
      </c>
      <c r="D192" s="163" t="s">
        <v>152</v>
      </c>
      <c r="E192" s="164" t="s">
        <v>392</v>
      </c>
      <c r="F192" s="242" t="s">
        <v>393</v>
      </c>
      <c r="G192" s="242"/>
      <c r="H192" s="242"/>
      <c r="I192" s="242"/>
      <c r="J192" s="165" t="s">
        <v>394</v>
      </c>
      <c r="K192" s="166">
        <v>1</v>
      </c>
      <c r="L192" s="243">
        <v>0</v>
      </c>
      <c r="M192" s="244"/>
      <c r="N192" s="245">
        <f>ROUND(L192*K192,2)</f>
        <v>0</v>
      </c>
      <c r="O192" s="245"/>
      <c r="P192" s="245"/>
      <c r="Q192" s="245"/>
      <c r="R192" s="36"/>
      <c r="T192" s="167" t="s">
        <v>23</v>
      </c>
      <c r="U192" s="43" t="s">
        <v>49</v>
      </c>
      <c r="V192" s="35"/>
      <c r="W192" s="168">
        <f>V192*K192</f>
        <v>0</v>
      </c>
      <c r="X192" s="168">
        <v>0</v>
      </c>
      <c r="Y192" s="168">
        <f>X192*K192</f>
        <v>0</v>
      </c>
      <c r="Z192" s="168">
        <v>0</v>
      </c>
      <c r="AA192" s="169">
        <f>Z192*K192</f>
        <v>0</v>
      </c>
      <c r="AR192" s="17" t="s">
        <v>385</v>
      </c>
      <c r="AT192" s="17" t="s">
        <v>152</v>
      </c>
      <c r="AU192" s="17" t="s">
        <v>107</v>
      </c>
      <c r="AY192" s="17" t="s">
        <v>151</v>
      </c>
      <c r="BE192" s="105">
        <f>IF(U192="základní",N192,0)</f>
        <v>0</v>
      </c>
      <c r="BF192" s="105">
        <f>IF(U192="snížená",N192,0)</f>
        <v>0</v>
      </c>
      <c r="BG192" s="105">
        <f>IF(U192="zákl. přenesená",N192,0)</f>
        <v>0</v>
      </c>
      <c r="BH192" s="105">
        <f>IF(U192="sníž. přenesená",N192,0)</f>
        <v>0</v>
      </c>
      <c r="BI192" s="105">
        <f>IF(U192="nulová",N192,0)</f>
        <v>0</v>
      </c>
      <c r="BJ192" s="17" t="s">
        <v>25</v>
      </c>
      <c r="BK192" s="105">
        <f>ROUND(L192*K192,2)</f>
        <v>0</v>
      </c>
      <c r="BL192" s="17" t="s">
        <v>385</v>
      </c>
      <c r="BM192" s="17" t="s">
        <v>395</v>
      </c>
    </row>
    <row r="193" spans="2:65" s="1" customFormat="1" ht="22.5" customHeight="1">
      <c r="B193" s="34"/>
      <c r="C193" s="163" t="s">
        <v>396</v>
      </c>
      <c r="D193" s="163" t="s">
        <v>152</v>
      </c>
      <c r="E193" s="164" t="s">
        <v>397</v>
      </c>
      <c r="F193" s="242" t="s">
        <v>398</v>
      </c>
      <c r="G193" s="242"/>
      <c r="H193" s="242"/>
      <c r="I193" s="242"/>
      <c r="J193" s="165" t="s">
        <v>394</v>
      </c>
      <c r="K193" s="166">
        <v>1</v>
      </c>
      <c r="L193" s="243">
        <v>0</v>
      </c>
      <c r="M193" s="244"/>
      <c r="N193" s="245">
        <f>ROUND(L193*K193,2)</f>
        <v>0</v>
      </c>
      <c r="O193" s="245"/>
      <c r="P193" s="245"/>
      <c r="Q193" s="245"/>
      <c r="R193" s="36"/>
      <c r="T193" s="167" t="s">
        <v>23</v>
      </c>
      <c r="U193" s="43" t="s">
        <v>49</v>
      </c>
      <c r="V193" s="35"/>
      <c r="W193" s="168">
        <f>V193*K193</f>
        <v>0</v>
      </c>
      <c r="X193" s="168">
        <v>0</v>
      </c>
      <c r="Y193" s="168">
        <f>X193*K193</f>
        <v>0</v>
      </c>
      <c r="Z193" s="168">
        <v>0</v>
      </c>
      <c r="AA193" s="169">
        <f>Z193*K193</f>
        <v>0</v>
      </c>
      <c r="AR193" s="17" t="s">
        <v>385</v>
      </c>
      <c r="AT193" s="17" t="s">
        <v>152</v>
      </c>
      <c r="AU193" s="17" t="s">
        <v>107</v>
      </c>
      <c r="AY193" s="17" t="s">
        <v>151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17" t="s">
        <v>25</v>
      </c>
      <c r="BK193" s="105">
        <f>ROUND(L193*K193,2)</f>
        <v>0</v>
      </c>
      <c r="BL193" s="17" t="s">
        <v>385</v>
      </c>
      <c r="BM193" s="17" t="s">
        <v>399</v>
      </c>
    </row>
    <row r="194" spans="2:65" s="9" customFormat="1" ht="29.85" customHeight="1">
      <c r="B194" s="152"/>
      <c r="C194" s="153"/>
      <c r="D194" s="162" t="s">
        <v>126</v>
      </c>
      <c r="E194" s="162"/>
      <c r="F194" s="162"/>
      <c r="G194" s="162"/>
      <c r="H194" s="162"/>
      <c r="I194" s="162"/>
      <c r="J194" s="162"/>
      <c r="K194" s="162"/>
      <c r="L194" s="162"/>
      <c r="M194" s="162"/>
      <c r="N194" s="255">
        <f>BK194</f>
        <v>0</v>
      </c>
      <c r="O194" s="256"/>
      <c r="P194" s="256"/>
      <c r="Q194" s="256"/>
      <c r="R194" s="155"/>
      <c r="T194" s="156"/>
      <c r="U194" s="153"/>
      <c r="V194" s="153"/>
      <c r="W194" s="157">
        <f>SUM(W195:W196)</f>
        <v>0</v>
      </c>
      <c r="X194" s="153"/>
      <c r="Y194" s="157">
        <f>SUM(Y195:Y196)</f>
        <v>0</v>
      </c>
      <c r="Z194" s="153"/>
      <c r="AA194" s="158">
        <f>SUM(AA195:AA196)</f>
        <v>0</v>
      </c>
      <c r="AR194" s="159" t="s">
        <v>169</v>
      </c>
      <c r="AT194" s="160" t="s">
        <v>83</v>
      </c>
      <c r="AU194" s="160" t="s">
        <v>25</v>
      </c>
      <c r="AY194" s="159" t="s">
        <v>151</v>
      </c>
      <c r="BK194" s="161">
        <f>SUM(BK195:BK196)</f>
        <v>0</v>
      </c>
    </row>
    <row r="195" spans="2:65" s="1" customFormat="1" ht="22.5" customHeight="1">
      <c r="B195" s="34"/>
      <c r="C195" s="163" t="s">
        <v>400</v>
      </c>
      <c r="D195" s="163" t="s">
        <v>152</v>
      </c>
      <c r="E195" s="164" t="s">
        <v>401</v>
      </c>
      <c r="F195" s="242" t="s">
        <v>402</v>
      </c>
      <c r="G195" s="242"/>
      <c r="H195" s="242"/>
      <c r="I195" s="242"/>
      <c r="J195" s="165" t="s">
        <v>384</v>
      </c>
      <c r="K195" s="166">
        <v>1</v>
      </c>
      <c r="L195" s="243">
        <v>0</v>
      </c>
      <c r="M195" s="244"/>
      <c r="N195" s="245">
        <f>ROUND(L195*K195,2)</f>
        <v>0</v>
      </c>
      <c r="O195" s="245"/>
      <c r="P195" s="245"/>
      <c r="Q195" s="245"/>
      <c r="R195" s="36"/>
      <c r="T195" s="167" t="s">
        <v>23</v>
      </c>
      <c r="U195" s="43" t="s">
        <v>49</v>
      </c>
      <c r="V195" s="35"/>
      <c r="W195" s="168">
        <f>V195*K195</f>
        <v>0</v>
      </c>
      <c r="X195" s="168">
        <v>0</v>
      </c>
      <c r="Y195" s="168">
        <f>X195*K195</f>
        <v>0</v>
      </c>
      <c r="Z195" s="168">
        <v>0</v>
      </c>
      <c r="AA195" s="169">
        <f>Z195*K195</f>
        <v>0</v>
      </c>
      <c r="AR195" s="17" t="s">
        <v>385</v>
      </c>
      <c r="AT195" s="17" t="s">
        <v>152</v>
      </c>
      <c r="AU195" s="17" t="s">
        <v>107</v>
      </c>
      <c r="AY195" s="17" t="s">
        <v>151</v>
      </c>
      <c r="BE195" s="105">
        <f>IF(U195="základní",N195,0)</f>
        <v>0</v>
      </c>
      <c r="BF195" s="105">
        <f>IF(U195="snížená",N195,0)</f>
        <v>0</v>
      </c>
      <c r="BG195" s="105">
        <f>IF(U195="zákl. přenesená",N195,0)</f>
        <v>0</v>
      </c>
      <c r="BH195" s="105">
        <f>IF(U195="sníž. přenesená",N195,0)</f>
        <v>0</v>
      </c>
      <c r="BI195" s="105">
        <f>IF(U195="nulová",N195,0)</f>
        <v>0</v>
      </c>
      <c r="BJ195" s="17" t="s">
        <v>25</v>
      </c>
      <c r="BK195" s="105">
        <f>ROUND(L195*K195,2)</f>
        <v>0</v>
      </c>
      <c r="BL195" s="17" t="s">
        <v>385</v>
      </c>
      <c r="BM195" s="17" t="s">
        <v>403</v>
      </c>
    </row>
    <row r="196" spans="2:65" s="1" customFormat="1" ht="22.5" customHeight="1">
      <c r="B196" s="34"/>
      <c r="C196" s="163" t="s">
        <v>404</v>
      </c>
      <c r="D196" s="163" t="s">
        <v>152</v>
      </c>
      <c r="E196" s="164" t="s">
        <v>405</v>
      </c>
      <c r="F196" s="242" t="s">
        <v>406</v>
      </c>
      <c r="G196" s="242"/>
      <c r="H196" s="242"/>
      <c r="I196" s="242"/>
      <c r="J196" s="165" t="s">
        <v>384</v>
      </c>
      <c r="K196" s="166">
        <v>1</v>
      </c>
      <c r="L196" s="243">
        <v>0</v>
      </c>
      <c r="M196" s="244"/>
      <c r="N196" s="245">
        <f>ROUND(L196*K196,2)</f>
        <v>0</v>
      </c>
      <c r="O196" s="245"/>
      <c r="P196" s="245"/>
      <c r="Q196" s="245"/>
      <c r="R196" s="36"/>
      <c r="T196" s="167" t="s">
        <v>23</v>
      </c>
      <c r="U196" s="43" t="s">
        <v>49</v>
      </c>
      <c r="V196" s="35"/>
      <c r="W196" s="168">
        <f>V196*K196</f>
        <v>0</v>
      </c>
      <c r="X196" s="168">
        <v>0</v>
      </c>
      <c r="Y196" s="168">
        <f>X196*K196</f>
        <v>0</v>
      </c>
      <c r="Z196" s="168">
        <v>0</v>
      </c>
      <c r="AA196" s="169">
        <f>Z196*K196</f>
        <v>0</v>
      </c>
      <c r="AR196" s="17" t="s">
        <v>385</v>
      </c>
      <c r="AT196" s="17" t="s">
        <v>152</v>
      </c>
      <c r="AU196" s="17" t="s">
        <v>107</v>
      </c>
      <c r="AY196" s="17" t="s">
        <v>151</v>
      </c>
      <c r="BE196" s="105">
        <f>IF(U196="základní",N196,0)</f>
        <v>0</v>
      </c>
      <c r="BF196" s="105">
        <f>IF(U196="snížená",N196,0)</f>
        <v>0</v>
      </c>
      <c r="BG196" s="105">
        <f>IF(U196="zákl. přenesená",N196,0)</f>
        <v>0</v>
      </c>
      <c r="BH196" s="105">
        <f>IF(U196="sníž. přenesená",N196,0)</f>
        <v>0</v>
      </c>
      <c r="BI196" s="105">
        <f>IF(U196="nulová",N196,0)</f>
        <v>0</v>
      </c>
      <c r="BJ196" s="17" t="s">
        <v>25</v>
      </c>
      <c r="BK196" s="105">
        <f>ROUND(L196*K196,2)</f>
        <v>0</v>
      </c>
      <c r="BL196" s="17" t="s">
        <v>385</v>
      </c>
      <c r="BM196" s="17" t="s">
        <v>407</v>
      </c>
    </row>
    <row r="197" spans="2:65" s="9" customFormat="1" ht="29.85" customHeight="1">
      <c r="B197" s="152"/>
      <c r="C197" s="153"/>
      <c r="D197" s="162" t="s">
        <v>127</v>
      </c>
      <c r="E197" s="162"/>
      <c r="F197" s="162"/>
      <c r="G197" s="162"/>
      <c r="H197" s="162"/>
      <c r="I197" s="162"/>
      <c r="J197" s="162"/>
      <c r="K197" s="162"/>
      <c r="L197" s="162"/>
      <c r="M197" s="162"/>
      <c r="N197" s="255">
        <f>BK197</f>
        <v>0</v>
      </c>
      <c r="O197" s="256"/>
      <c r="P197" s="256"/>
      <c r="Q197" s="256"/>
      <c r="R197" s="155"/>
      <c r="T197" s="156"/>
      <c r="U197" s="153"/>
      <c r="V197" s="153"/>
      <c r="W197" s="157">
        <f>SUM(W198:W199)</f>
        <v>0</v>
      </c>
      <c r="X197" s="153"/>
      <c r="Y197" s="157">
        <f>SUM(Y198:Y199)</f>
        <v>0</v>
      </c>
      <c r="Z197" s="153"/>
      <c r="AA197" s="158">
        <f>SUM(AA198:AA199)</f>
        <v>0</v>
      </c>
      <c r="AR197" s="159" t="s">
        <v>169</v>
      </c>
      <c r="AT197" s="160" t="s">
        <v>83</v>
      </c>
      <c r="AU197" s="160" t="s">
        <v>25</v>
      </c>
      <c r="AY197" s="159" t="s">
        <v>151</v>
      </c>
      <c r="BK197" s="161">
        <f>SUM(BK198:BK199)</f>
        <v>0</v>
      </c>
    </row>
    <row r="198" spans="2:65" s="1" customFormat="1" ht="22.5" customHeight="1">
      <c r="B198" s="34"/>
      <c r="C198" s="163" t="s">
        <v>408</v>
      </c>
      <c r="D198" s="163" t="s">
        <v>152</v>
      </c>
      <c r="E198" s="164" t="s">
        <v>409</v>
      </c>
      <c r="F198" s="242" t="s">
        <v>410</v>
      </c>
      <c r="G198" s="242"/>
      <c r="H198" s="242"/>
      <c r="I198" s="242"/>
      <c r="J198" s="165" t="s">
        <v>384</v>
      </c>
      <c r="K198" s="166">
        <v>1</v>
      </c>
      <c r="L198" s="243">
        <v>0</v>
      </c>
      <c r="M198" s="244"/>
      <c r="N198" s="245">
        <f>ROUND(L198*K198,2)</f>
        <v>0</v>
      </c>
      <c r="O198" s="245"/>
      <c r="P198" s="245"/>
      <c r="Q198" s="245"/>
      <c r="R198" s="36"/>
      <c r="T198" s="167" t="s">
        <v>23</v>
      </c>
      <c r="U198" s="43" t="s">
        <v>49</v>
      </c>
      <c r="V198" s="35"/>
      <c r="W198" s="168">
        <f>V198*K198</f>
        <v>0</v>
      </c>
      <c r="X198" s="168">
        <v>0</v>
      </c>
      <c r="Y198" s="168">
        <f>X198*K198</f>
        <v>0</v>
      </c>
      <c r="Z198" s="168">
        <v>0</v>
      </c>
      <c r="AA198" s="169">
        <f>Z198*K198</f>
        <v>0</v>
      </c>
      <c r="AR198" s="17" t="s">
        <v>385</v>
      </c>
      <c r="AT198" s="17" t="s">
        <v>152</v>
      </c>
      <c r="AU198" s="17" t="s">
        <v>107</v>
      </c>
      <c r="AY198" s="17" t="s">
        <v>151</v>
      </c>
      <c r="BE198" s="105">
        <f>IF(U198="základní",N198,0)</f>
        <v>0</v>
      </c>
      <c r="BF198" s="105">
        <f>IF(U198="snížená",N198,0)</f>
        <v>0</v>
      </c>
      <c r="BG198" s="105">
        <f>IF(U198="zákl. přenesená",N198,0)</f>
        <v>0</v>
      </c>
      <c r="BH198" s="105">
        <f>IF(U198="sníž. přenesená",N198,0)</f>
        <v>0</v>
      </c>
      <c r="BI198" s="105">
        <f>IF(U198="nulová",N198,0)</f>
        <v>0</v>
      </c>
      <c r="BJ198" s="17" t="s">
        <v>25</v>
      </c>
      <c r="BK198" s="105">
        <f>ROUND(L198*K198,2)</f>
        <v>0</v>
      </c>
      <c r="BL198" s="17" t="s">
        <v>385</v>
      </c>
      <c r="BM198" s="17" t="s">
        <v>411</v>
      </c>
    </row>
    <row r="199" spans="2:65" s="1" customFormat="1" ht="22.5" customHeight="1">
      <c r="B199" s="34"/>
      <c r="C199" s="163" t="s">
        <v>186</v>
      </c>
      <c r="D199" s="163" t="s">
        <v>152</v>
      </c>
      <c r="E199" s="164" t="s">
        <v>412</v>
      </c>
      <c r="F199" s="242" t="s">
        <v>413</v>
      </c>
      <c r="G199" s="242"/>
      <c r="H199" s="242"/>
      <c r="I199" s="242"/>
      <c r="J199" s="165" t="s">
        <v>414</v>
      </c>
      <c r="K199" s="166">
        <v>32</v>
      </c>
      <c r="L199" s="243">
        <v>0</v>
      </c>
      <c r="M199" s="244"/>
      <c r="N199" s="245">
        <f>ROUND(L199*K199,2)</f>
        <v>0</v>
      </c>
      <c r="O199" s="245"/>
      <c r="P199" s="245"/>
      <c r="Q199" s="245"/>
      <c r="R199" s="36"/>
      <c r="T199" s="167" t="s">
        <v>23</v>
      </c>
      <c r="U199" s="43" t="s">
        <v>49</v>
      </c>
      <c r="V199" s="35"/>
      <c r="W199" s="168">
        <f>V199*K199</f>
        <v>0</v>
      </c>
      <c r="X199" s="168">
        <v>0</v>
      </c>
      <c r="Y199" s="168">
        <f>X199*K199</f>
        <v>0</v>
      </c>
      <c r="Z199" s="168">
        <v>0</v>
      </c>
      <c r="AA199" s="169">
        <f>Z199*K199</f>
        <v>0</v>
      </c>
      <c r="AR199" s="17" t="s">
        <v>385</v>
      </c>
      <c r="AT199" s="17" t="s">
        <v>152</v>
      </c>
      <c r="AU199" s="17" t="s">
        <v>107</v>
      </c>
      <c r="AY199" s="17" t="s">
        <v>151</v>
      </c>
      <c r="BE199" s="105">
        <f>IF(U199="základní",N199,0)</f>
        <v>0</v>
      </c>
      <c r="BF199" s="105">
        <f>IF(U199="snížená",N199,0)</f>
        <v>0</v>
      </c>
      <c r="BG199" s="105">
        <f>IF(U199="zákl. přenesená",N199,0)</f>
        <v>0</v>
      </c>
      <c r="BH199" s="105">
        <f>IF(U199="sníž. přenesená",N199,0)</f>
        <v>0</v>
      </c>
      <c r="BI199" s="105">
        <f>IF(U199="nulová",N199,0)</f>
        <v>0</v>
      </c>
      <c r="BJ199" s="17" t="s">
        <v>25</v>
      </c>
      <c r="BK199" s="105">
        <f>ROUND(L199*K199,2)</f>
        <v>0</v>
      </c>
      <c r="BL199" s="17" t="s">
        <v>385</v>
      </c>
      <c r="BM199" s="17" t="s">
        <v>415</v>
      </c>
    </row>
    <row r="200" spans="2:65" s="1" customFormat="1" ht="49.9" customHeight="1">
      <c r="B200" s="34"/>
      <c r="C200" s="35"/>
      <c r="D200" s="154" t="s">
        <v>416</v>
      </c>
      <c r="E200" s="35"/>
      <c r="F200" s="35"/>
      <c r="G200" s="35"/>
      <c r="H200" s="35"/>
      <c r="I200" s="35"/>
      <c r="J200" s="35"/>
      <c r="K200" s="35"/>
      <c r="L200" s="35"/>
      <c r="M200" s="35"/>
      <c r="N200" s="257">
        <f>BK200</f>
        <v>0</v>
      </c>
      <c r="O200" s="258"/>
      <c r="P200" s="258"/>
      <c r="Q200" s="258"/>
      <c r="R200" s="36"/>
      <c r="T200" s="143"/>
      <c r="U200" s="55"/>
      <c r="V200" s="55"/>
      <c r="W200" s="55"/>
      <c r="X200" s="55"/>
      <c r="Y200" s="55"/>
      <c r="Z200" s="55"/>
      <c r="AA200" s="57"/>
      <c r="AT200" s="17" t="s">
        <v>83</v>
      </c>
      <c r="AU200" s="17" t="s">
        <v>84</v>
      </c>
      <c r="AY200" s="17" t="s">
        <v>417</v>
      </c>
      <c r="BK200" s="105">
        <v>0</v>
      </c>
    </row>
    <row r="201" spans="2:65" s="1" customFormat="1" ht="6.95" customHeight="1"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60"/>
    </row>
  </sheetData>
  <sheetProtection password="CC35" sheet="1" objects="1" scenarios="1" formatCells="0" formatColumns="0" formatRows="0" sort="0" autoFilter="0"/>
  <mergeCells count="276">
    <mergeCell ref="N200:Q200"/>
    <mergeCell ref="H1:K1"/>
    <mergeCell ref="S2:AC2"/>
    <mergeCell ref="F198:I198"/>
    <mergeCell ref="L198:M198"/>
    <mergeCell ref="N198:Q198"/>
    <mergeCell ref="F199:I199"/>
    <mergeCell ref="L199:M199"/>
    <mergeCell ref="N199:Q199"/>
    <mergeCell ref="N125:Q125"/>
    <mergeCell ref="N126:Q126"/>
    <mergeCell ref="N127:Q127"/>
    <mergeCell ref="N132:Q132"/>
    <mergeCell ref="N136:Q136"/>
    <mergeCell ref="N137:Q137"/>
    <mergeCell ref="N165:Q165"/>
    <mergeCell ref="N188:Q188"/>
    <mergeCell ref="N189:Q189"/>
    <mergeCell ref="N194:Q194"/>
    <mergeCell ref="N197:Q197"/>
    <mergeCell ref="F193:I193"/>
    <mergeCell ref="L193:M193"/>
    <mergeCell ref="N193:Q193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4:I134"/>
    <mergeCell ref="L134:M134"/>
    <mergeCell ref="N134:Q134"/>
    <mergeCell ref="F135:I135"/>
    <mergeCell ref="L135:M135"/>
    <mergeCell ref="N135:Q135"/>
    <mergeCell ref="F138:I138"/>
    <mergeCell ref="L138:M138"/>
    <mergeCell ref="N138:Q138"/>
    <mergeCell ref="F130:I130"/>
    <mergeCell ref="L130:M130"/>
    <mergeCell ref="N130:Q130"/>
    <mergeCell ref="F131:I131"/>
    <mergeCell ref="L131:M131"/>
    <mergeCell ref="N131:Q131"/>
    <mergeCell ref="F133:I133"/>
    <mergeCell ref="L133:M133"/>
    <mergeCell ref="N133:Q133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PodVinicí - Kolín , Pod V...</vt:lpstr>
      <vt:lpstr>'PodVinicí - Kolín , Pod V...'!Názvy_tisku</vt:lpstr>
      <vt:lpstr>'Rekapitulace stavby'!Názvy_tisku</vt:lpstr>
      <vt:lpstr>'PodVinicí - Kolín , Pod 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valova</cp:lastModifiedBy>
  <dcterms:created xsi:type="dcterms:W3CDTF">2017-02-23T13:18:58Z</dcterms:created>
  <dcterms:modified xsi:type="dcterms:W3CDTF">2017-02-23T13:19:02Z</dcterms:modified>
</cp:coreProperties>
</file>